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andova\Desktop\DEMOLICE\Prostor_Hala\P1\"/>
    </mc:Choice>
  </mc:AlternateContent>
  <xr:revisionPtr revIDLastSave="0" documentId="13_ncr:1_{B2BDD487-E7FF-412C-93FF-2902F562E620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Rekapitulace stavby" sheetId="1" r:id="rId1"/>
    <sheet name="Objekt3 - 01 2016901-24 Pol" sheetId="2" r:id="rId2"/>
  </sheets>
  <definedNames>
    <definedName name="_xlnm._FilterDatabase" localSheetId="1" hidden="1">'Objekt3 - 01 2016901-24 Pol'!$C$122:$K$184</definedName>
    <definedName name="_xlnm.Print_Titles" localSheetId="1">'Objekt3 - 01 2016901-24 Pol'!$122:$122</definedName>
    <definedName name="_xlnm.Print_Titles" localSheetId="0">'Rekapitulace stavby'!$92:$92</definedName>
    <definedName name="_xlnm.Print_Area" localSheetId="1">'Objekt3 - 01 2016901-24 Pol'!$C$4:$J$76,'Objekt3 - 01 2016901-24 Pol'!$C$82:$J$104,'Objekt3 - 01 2016901-24 Pol'!$C$110:$K$184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9" i="2" l="1"/>
  <c r="J133" i="2"/>
  <c r="J37" i="2"/>
  <c r="J36" i="2"/>
  <c r="AY95" i="1"/>
  <c r="J35" i="2"/>
  <c r="AX95" i="1" s="1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J102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J99" i="2"/>
  <c r="BI131" i="2"/>
  <c r="BH131" i="2"/>
  <c r="BG131" i="2"/>
  <c r="BF131" i="2"/>
  <c r="T131" i="2"/>
  <c r="T130" i="2" s="1"/>
  <c r="R131" i="2"/>
  <c r="R130" i="2"/>
  <c r="P131" i="2"/>
  <c r="P130" i="2" s="1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F117" i="2"/>
  <c r="E115" i="2"/>
  <c r="F89" i="2"/>
  <c r="E87" i="2"/>
  <c r="J24" i="2"/>
  <c r="E24" i="2"/>
  <c r="J120" i="2"/>
  <c r="J23" i="2"/>
  <c r="J21" i="2"/>
  <c r="E21" i="2"/>
  <c r="J91" i="2" s="1"/>
  <c r="J20" i="2"/>
  <c r="J18" i="2"/>
  <c r="E18" i="2"/>
  <c r="F120" i="2"/>
  <c r="J17" i="2"/>
  <c r="J15" i="2"/>
  <c r="E15" i="2"/>
  <c r="F91" i="2" s="1"/>
  <c r="J14" i="2"/>
  <c r="J12" i="2"/>
  <c r="J117" i="2" s="1"/>
  <c r="E7" i="2"/>
  <c r="E113" i="2" s="1"/>
  <c r="L90" i="1"/>
  <c r="AM90" i="1"/>
  <c r="AM89" i="1"/>
  <c r="L89" i="1"/>
  <c r="AM87" i="1"/>
  <c r="L87" i="1"/>
  <c r="L85" i="1"/>
  <c r="L84" i="1"/>
  <c r="J147" i="2"/>
  <c r="BK143" i="2"/>
  <c r="J141" i="2"/>
  <c r="BK131" i="2"/>
  <c r="J125" i="2"/>
  <c r="J183" i="2"/>
  <c r="J157" i="2"/>
  <c r="J161" i="2"/>
  <c r="BK157" i="2"/>
  <c r="BK155" i="2"/>
  <c r="BK151" i="2"/>
  <c r="BK149" i="2"/>
  <c r="J145" i="2"/>
  <c r="BK141" i="2"/>
  <c r="J139" i="2"/>
  <c r="J127" i="2"/>
  <c r="BK139" i="2"/>
  <c r="BK135" i="2"/>
  <c r="J135" i="2"/>
  <c r="AS94" i="1"/>
  <c r="J170" i="2"/>
  <c r="J167" i="2"/>
  <c r="J151" i="2"/>
  <c r="BK147" i="2"/>
  <c r="J181" i="2"/>
  <c r="BK177" i="2"/>
  <c r="J177" i="2"/>
  <c r="BK181" i="2"/>
  <c r="J173" i="2"/>
  <c r="BK170" i="2"/>
  <c r="BK167" i="2"/>
  <c r="BK164" i="2"/>
  <c r="J164" i="2"/>
  <c r="BK161" i="2"/>
  <c r="J155" i="2"/>
  <c r="BK153" i="2"/>
  <c r="J153" i="2"/>
  <c r="BK173" i="2"/>
  <c r="BK127" i="2"/>
  <c r="BK183" i="2"/>
  <c r="J175" i="2"/>
  <c r="J149" i="2"/>
  <c r="BK145" i="2"/>
  <c r="J143" i="2"/>
  <c r="J131" i="2"/>
  <c r="BK125" i="2"/>
  <c r="BK175" i="2"/>
  <c r="BK134" i="2" l="1"/>
  <c r="J134" i="2" s="1"/>
  <c r="J100" i="2" s="1"/>
  <c r="BK180" i="2"/>
  <c r="J180" i="2"/>
  <c r="J103" i="2"/>
  <c r="R134" i="2"/>
  <c r="T163" i="2"/>
  <c r="P124" i="2"/>
  <c r="BK124" i="2"/>
  <c r="J124" i="2"/>
  <c r="J97" i="2"/>
  <c r="P180" i="2"/>
  <c r="R180" i="2"/>
  <c r="R163" i="2"/>
  <c r="T124" i="2"/>
  <c r="P134" i="2"/>
  <c r="T134" i="2"/>
  <c r="R124" i="2"/>
  <c r="BK163" i="2"/>
  <c r="J163" i="2"/>
  <c r="J101" i="2"/>
  <c r="P163" i="2"/>
  <c r="T180" i="2"/>
  <c r="BE149" i="2"/>
  <c r="BE175" i="2"/>
  <c r="E85" i="2"/>
  <c r="F92" i="2"/>
  <c r="F119" i="2"/>
  <c r="BE127" i="2"/>
  <c r="BE147" i="2"/>
  <c r="BK130" i="2"/>
  <c r="J130" i="2"/>
  <c r="J98" i="2"/>
  <c r="BE153" i="2"/>
  <c r="BE155" i="2"/>
  <c r="BE157" i="2"/>
  <c r="BE161" i="2"/>
  <c r="BE164" i="2"/>
  <c r="BE167" i="2"/>
  <c r="BE173" i="2"/>
  <c r="BE177" i="2"/>
  <c r="BE145" i="2"/>
  <c r="BE181" i="2"/>
  <c r="J92" i="2"/>
  <c r="J119" i="2"/>
  <c r="BE141" i="2"/>
  <c r="BE170" i="2"/>
  <c r="J89" i="2"/>
  <c r="BE135" i="2"/>
  <c r="BE139" i="2"/>
  <c r="BE125" i="2"/>
  <c r="BE131" i="2"/>
  <c r="BE143" i="2"/>
  <c r="BE183" i="2"/>
  <c r="BE151" i="2"/>
  <c r="F37" i="2"/>
  <c r="BD95" i="1"/>
  <c r="BD94" i="1" s="1"/>
  <c r="W33" i="1" s="1"/>
  <c r="F34" i="2"/>
  <c r="BA95" i="1"/>
  <c r="BA94" i="1"/>
  <c r="W30" i="1" s="1"/>
  <c r="J34" i="2"/>
  <c r="AW95" i="1"/>
  <c r="F36" i="2"/>
  <c r="BC95" i="1"/>
  <c r="BC94" i="1"/>
  <c r="W32" i="1"/>
  <c r="F35" i="2"/>
  <c r="BB95" i="1"/>
  <c r="BB94" i="1" s="1"/>
  <c r="AX94" i="1" s="1"/>
  <c r="R123" i="2" l="1"/>
  <c r="T123" i="2"/>
  <c r="P123" i="2"/>
  <c r="AU95" i="1" s="1"/>
  <c r="AU94" i="1" s="1"/>
  <c r="BK123" i="2"/>
  <c r="J123" i="2" s="1"/>
  <c r="J96" i="2" s="1"/>
  <c r="AW94" i="1"/>
  <c r="AK30" i="1" s="1"/>
  <c r="W31" i="1"/>
  <c r="AY94" i="1"/>
  <c r="J33" i="2"/>
  <c r="AV95" i="1" s="1"/>
  <c r="AT95" i="1" s="1"/>
  <c r="F33" i="2"/>
  <c r="AZ95" i="1"/>
  <c r="AZ94" i="1" s="1"/>
  <c r="AV94" i="1" s="1"/>
  <c r="AK29" i="1" s="1"/>
  <c r="AT94" i="1" l="1"/>
  <c r="J30" i="2"/>
  <c r="AG95" i="1" s="1"/>
  <c r="AN95" i="1" s="1"/>
  <c r="W29" i="1"/>
  <c r="J39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<sst xmlns="http://schemas.openxmlformats.org/spreadsheetml/2006/main" count="825" uniqueCount="236">
  <si>
    <t>Export Komplet</t>
  </si>
  <si>
    <t/>
  </si>
  <si>
    <t>2.0</t>
  </si>
  <si>
    <t>ZAMOK</t>
  </si>
  <si>
    <t>False</t>
  </si>
  <si>
    <t>{ceddaca7-84b1-4208-be23-c0ec666e9e20}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</si>
  <si>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</si>
  <si>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</si>
  <si>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</si>
  <si>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</si>
  <si>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</si>
  <si>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</si>
  <si>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</si>
  <si>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</si>
  <si>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dem-hala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</si>
  <si>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</si>
  <si>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</si>
  <si>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demolice objektu haly, polyfunkčního objektu a protihlukové stěny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</si>
  <si>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</si>
  <si>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</si>
  <si>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</si>
  <si>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</si>
  <si>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</si>
  <si>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</si>
  <si>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</si>
  <si>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</si>
  <si>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</si>
  <si>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</si>
  <si>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</si>
  <si>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</si>
  <si>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</si>
  <si>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</si>
  <si>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</si>
  <si>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</si>
  <si>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</si>
  <si>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</si>
  <si>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</si>
  <si>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</si>
  <si>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</si>
  <si>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</si>
  <si>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</si>
  <si>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</si>
  <si>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</si>
  <si>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</si>
  <si>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</si>
  <si>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</si>
  <si>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</si>
  <si>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</si>
  <si>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</si>
  <si>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</si>
  <si>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</si>
  <si>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</si>
  <si>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</si>
  <si>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</si>
  <si>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</si>
  <si>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</si>
  <si>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</si>
  <si>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</si>
  <si>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</si>
  <si>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</si>
  <si>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</si>
  <si>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</si>
  <si>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</si>
  <si>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</si>
  <si>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</si>
  <si>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</si>
  <si>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</si>
  <si>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</si>
  <si>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</si>
  <si>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</si>
  <si>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</si>
  <si>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</si>
  <si>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</si>
  <si>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</si>
  <si>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</si>
  <si>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</si>
  <si>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</si>
  <si>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Objekt3</t>
  </si>
  <si>
    <t>01 2016901-24 Pol</t>
  </si>
  <si>
    <t>STA</t>
  </si>
  <si>
    <t>1</t>
  </si>
  <si>
    <t>{b619d1d9-ed68-4e27-973e-3e48a35eb5df}</t>
  </si>
  <si>
    <t>2</t>
  </si>
  <si>
    <t>KRYCÍ LIST SOUPISU PRACÍ</t>
  </si>
  <si>
    <t>Objekt:</t>
  </si>
  <si>
    <t>Objekt3 - 01 2016901-24 Pol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</si>
  <si>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</si>
  <si>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</si>
  <si>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</si>
  <si>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</si>
  <si>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</si>
  <si>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</si>
  <si>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9 - Ostatní konstrukce, bourání</t>
  </si>
  <si>
    <t>96 - Bourání konstrukcí</t>
  </si>
  <si>
    <t>97 - Prorážení otvorů</t>
  </si>
  <si>
    <t>98 - Demolice</t>
  </si>
  <si>
    <t>M21 - Elektromontáže</t>
  </si>
  <si>
    <t>VN - Vedlejší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</si>
  <si>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</si>
  <si>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</si>
  <si>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</si>
  <si>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</si>
  <si>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</si>
  <si>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</si>
  <si>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</si>
  <si>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</si>
  <si>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</si>
  <si>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</si>
  <si>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</si>
  <si>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</si>
  <si>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</si>
  <si>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</si>
  <si>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Zemní práce</t>
  </si>
  <si>
    <t>ROZPOCET</t>
  </si>
  <si>
    <t>K</t>
  </si>
  <si>
    <t>101</t>
  </si>
  <si>
    <t>Vytýčení podzemních inženýrských sítí</t>
  </si>
  <si>
    <t>kpl</t>
  </si>
  <si>
    <t>4</t>
  </si>
  <si>
    <t>PP</t>
  </si>
  <si>
    <t>44</t>
  </si>
  <si>
    <t>966073112</t>
  </si>
  <si>
    <t>Demontáž krytiny ocelových střech ze sendvičových panelů šroubovaných budov v přes 6 do 12 m</t>
  </si>
  <si>
    <t>m2</t>
  </si>
  <si>
    <t>CS ÚRS 2026 01</t>
  </si>
  <si>
    <t>130770719</t>
  </si>
  <si>
    <t>Demontáž krytiny střech ocelových konstrukcí ze sendvičových panelů, výšky budovy přes 6 do 12 m</t>
  </si>
  <si>
    <t>VV</t>
  </si>
  <si>
    <t>17*30</t>
  </si>
  <si>
    <t>9</t>
  </si>
  <si>
    <t>Ostatní konstrukce, bourání</t>
  </si>
  <si>
    <t>902</t>
  </si>
  <si>
    <t>DIO</t>
  </si>
  <si>
    <t>42</t>
  </si>
  <si>
    <t>96</t>
  </si>
  <si>
    <t>Bourání konstrukcí</t>
  </si>
  <si>
    <t>97</t>
  </si>
  <si>
    <t>Prorážení otvorů</t>
  </si>
  <si>
    <t>25</t>
  </si>
  <si>
    <t>979081121</t>
  </si>
  <si>
    <t>Příplatek k odvozu za každý další 1 km</t>
  </si>
  <si>
    <t>t</t>
  </si>
  <si>
    <t>50</t>
  </si>
  <si>
    <t>561,465*9</t>
  </si>
  <si>
    <t>Součet</t>
  </si>
  <si>
    <t>26</t>
  </si>
  <si>
    <t>979082111</t>
  </si>
  <si>
    <t>Vnitrostaveništní doprava suti do 10 m</t>
  </si>
  <si>
    <t>52</t>
  </si>
  <si>
    <t>27</t>
  </si>
  <si>
    <t>979087213</t>
  </si>
  <si>
    <t>Nakládání vybouraných hmot na dopravní prostředky</t>
  </si>
  <si>
    <t>54</t>
  </si>
  <si>
    <t>29</t>
  </si>
  <si>
    <t>979098148U00</t>
  </si>
  <si>
    <t>Skládkovné ocel 17,04,05</t>
  </si>
  <si>
    <t>58</t>
  </si>
  <si>
    <t>30</t>
  </si>
  <si>
    <t>979990103</t>
  </si>
  <si>
    <t>Poplatek za skládku suti - beton 17,01,01</t>
  </si>
  <si>
    <t>60</t>
  </si>
  <si>
    <t>32</t>
  </si>
  <si>
    <t>979990122</t>
  </si>
  <si>
    <t>Poplatek za skládku suti - elektromateriál 16,02,14+17,04,11</t>
  </si>
  <si>
    <t>64</t>
  </si>
  <si>
    <t>33</t>
  </si>
  <si>
    <t>979990143</t>
  </si>
  <si>
    <t>Poplatek za skládku suti - dřevotříska 03,01,04</t>
  </si>
  <si>
    <t>66</t>
  </si>
  <si>
    <t>34</t>
  </si>
  <si>
    <t>979990144</t>
  </si>
  <si>
    <t>Poplatek za skládku suti - minerální vata 17,06,04</t>
  </si>
  <si>
    <t>68</t>
  </si>
  <si>
    <t>35</t>
  </si>
  <si>
    <t>979990161</t>
  </si>
  <si>
    <t>Poplatek za skládku suti - dřevo 17,02,01</t>
  </si>
  <si>
    <t>70</t>
  </si>
  <si>
    <t>36</t>
  </si>
  <si>
    <t>979990162</t>
  </si>
  <si>
    <t>Poplatek za skládku suti - dřevo+sklo 17,02,02</t>
  </si>
  <si>
    <t>72</t>
  </si>
  <si>
    <t>37</t>
  </si>
  <si>
    <t>979990191</t>
  </si>
  <si>
    <t>Poplatek za skládku suti - směsné odpady 17,09,04</t>
  </si>
  <si>
    <t>74</t>
  </si>
  <si>
    <t>0,02+0,368+0,156+116,921</t>
  </si>
  <si>
    <t>51</t>
  </si>
  <si>
    <t>997131511</t>
  </si>
  <si>
    <t>Odvoz na skládku demontovaných konstrukcí dřevěných do 1 km</t>
  </si>
  <si>
    <t>m3</t>
  </si>
  <si>
    <t>-1802601336</t>
  </si>
  <si>
    <t>Odvoz na skládku demontovaných konstrukcí s naložením na dopravní prostředek a se složením dřevěných do 1 km</t>
  </si>
  <si>
    <t>98</t>
  </si>
  <si>
    <t>Demolice</t>
  </si>
  <si>
    <t>941111111</t>
  </si>
  <si>
    <t>Montáž lešení řadového trubkového lehkého s podlahami zatížení do 200 kg/m2 š od 0,6 do 0,9 m v do 10 m</t>
  </si>
  <si>
    <t>-1964525128</t>
  </si>
  <si>
    <t>Lešení řadové trubkové lehké pracovní s podlahami s provozním zatížením tř. 3 do 200 kg/m2 šířky tř. W06 od 0,6 do 0,9 m výšky do 10 m montáž</t>
  </si>
  <si>
    <t>25*3</t>
  </si>
  <si>
    <t>49</t>
  </si>
  <si>
    <t>941111211</t>
  </si>
  <si>
    <t>Příplatek k lešení řadovému trubkovému lehkému s podlahami do 200 kg/m2 š od 0,6 do 0,9 m v do 10 m za každý den použití</t>
  </si>
  <si>
    <t>1502981302</t>
  </si>
  <si>
    <t>Lešení řadové trubkové lehké pracovní s podlahami s provozním zatížením tř. 3 do 200 kg/m2 šířky tř. W06 od 0,6 do 0,9 m výšky do 10 m příplatek k ceně za každý den použití</t>
  </si>
  <si>
    <t>48</t>
  </si>
  <si>
    <t>941111811</t>
  </si>
  <si>
    <t>Demontáž lešení řadového trubkového lehkého s podlahami zatížení do 200 kg/m2 š od 0,6 do 0,9 m v do 10 m</t>
  </si>
  <si>
    <t>850875924</t>
  </si>
  <si>
    <t>Lešení řadové trubkové lehké pracovní s podlahami s provozním zatížením tř. 3 do 200 kg/m2 šířky tř. W06 od 0,6 do 0,9 m výšky do 10 m demontáž</t>
  </si>
  <si>
    <t>47</t>
  </si>
  <si>
    <t>981131413</t>
  </si>
  <si>
    <t>Demolice hal zděných na MC podíl konstrukcí přes 15 do 20 % postupným rozebíráním</t>
  </si>
  <si>
    <t>1344036451</t>
  </si>
  <si>
    <t>Demolice hal průmyslových, zemědělských nebo občanské výstavby postupným rozebíráním z cihel, tvárnic nebo kamene na maltu cementovou nebo z betonu prostého s podílem konstrukcí přes 15 do 20 %</t>
  </si>
  <si>
    <t>45</t>
  </si>
  <si>
    <t>981332111</t>
  </si>
  <si>
    <t>Demolice ocelových konstrukcí hal, technologických zařízení apod.</t>
  </si>
  <si>
    <t>-952538777</t>
  </si>
  <si>
    <t>Demolice ocelových konstrukcí hal, sil, technologických zařízení apod. jakýmkoliv způsobem</t>
  </si>
  <si>
    <t>46</t>
  </si>
  <si>
    <t>997006002</t>
  </si>
  <si>
    <t>Strojové třídění a separace stavebního odpadu dle kategorií</t>
  </si>
  <si>
    <t>-1476026212</t>
  </si>
  <si>
    <t>Úprava stavebního odpadu třídění a separace jednotlivých kategorií strojové</t>
  </si>
  <si>
    <t>M21</t>
  </si>
  <si>
    <t>Elektromontáže</t>
  </si>
  <si>
    <t>VN</t>
  </si>
  <si>
    <t>Vedlejší náklady</t>
  </si>
  <si>
    <t>005121010R</t>
  </si>
  <si>
    <t>Vybudování zařízení staveniště</t>
  </si>
  <si>
    <t>Soubor</t>
  </si>
  <si>
    <t>84</t>
  </si>
  <si>
    <t>43</t>
  </si>
  <si>
    <t>005121030R</t>
  </si>
  <si>
    <t>Odstranění zařízení staveniště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</si>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</sst>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4" fontId="31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0" fontId="7" fillId="0" borderId="15" xfId="0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K6" sqref="K6:AJ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55" t="s">
        <v>14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R5" s="17"/>
      <c r="BE5" s="152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57" t="s">
        <v>17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R6" s="17"/>
      <c r="BE6" s="153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53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194">
        <v>46141</v>
      </c>
      <c r="AR8" s="17"/>
      <c r="BE8" s="153"/>
      <c r="BS8" s="14" t="s">
        <v>6</v>
      </c>
    </row>
    <row r="9" spans="1:74" ht="14.45" customHeight="1">
      <c r="B9" s="17"/>
      <c r="AR9" s="17"/>
      <c r="BE9" s="153"/>
      <c r="BS9" s="14" t="s">
        <v>6</v>
      </c>
    </row>
    <row r="10" spans="1:74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53"/>
      <c r="BS10" s="14" t="s">
        <v>6</v>
      </c>
    </row>
    <row r="11" spans="1:74" ht="18.399999999999999" customHeight="1">
      <c r="B11" s="17"/>
      <c r="E11" s="22" t="s">
        <v>21</v>
      </c>
      <c r="AK11" s="24" t="s">
        <v>25</v>
      </c>
      <c r="AN11" s="22" t="s">
        <v>1</v>
      </c>
      <c r="AR11" s="17"/>
      <c r="BE11" s="153"/>
      <c r="BS11" s="14" t="s">
        <v>6</v>
      </c>
    </row>
    <row r="12" spans="1:74" ht="6.95" customHeight="1">
      <c r="B12" s="17"/>
      <c r="AR12" s="17"/>
      <c r="BE12" s="153"/>
      <c r="BS12" s="14" t="s">
        <v>6</v>
      </c>
    </row>
    <row r="13" spans="1:74" ht="12" customHeight="1">
      <c r="B13" s="17"/>
      <c r="D13" s="24" t="s">
        <v>26</v>
      </c>
      <c r="AK13" s="24" t="s">
        <v>24</v>
      </c>
      <c r="AN13" s="26" t="s">
        <v>27</v>
      </c>
      <c r="AR13" s="17"/>
      <c r="BE13" s="153"/>
      <c r="BS13" s="14" t="s">
        <v>6</v>
      </c>
    </row>
    <row r="14" spans="1:74" ht="12.75">
      <c r="B14" s="17"/>
      <c r="E14" s="158" t="s">
        <v>27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24" t="s">
        <v>25</v>
      </c>
      <c r="AN14" s="26" t="s">
        <v>27</v>
      </c>
      <c r="AR14" s="17"/>
      <c r="BE14" s="153"/>
      <c r="BS14" s="14" t="s">
        <v>6</v>
      </c>
    </row>
    <row r="15" spans="1:74" ht="6.95" customHeight="1">
      <c r="B15" s="17"/>
      <c r="AR15" s="17"/>
      <c r="BE15" s="153"/>
      <c r="BS15" s="14" t="s">
        <v>4</v>
      </c>
    </row>
    <row r="16" spans="1:74" ht="12" customHeight="1">
      <c r="B16" s="17"/>
      <c r="D16" s="24" t="s">
        <v>28</v>
      </c>
      <c r="AK16" s="24" t="s">
        <v>24</v>
      </c>
      <c r="AN16" s="22" t="s">
        <v>1</v>
      </c>
      <c r="AR16" s="17"/>
      <c r="BE16" s="153"/>
      <c r="BS16" s="14" t="s">
        <v>4</v>
      </c>
    </row>
    <row r="17" spans="2:71" ht="18.399999999999999" customHeight="1">
      <c r="B17" s="17"/>
      <c r="E17" s="22" t="s">
        <v>21</v>
      </c>
      <c r="AK17" s="24" t="s">
        <v>25</v>
      </c>
      <c r="AN17" s="22" t="s">
        <v>1</v>
      </c>
      <c r="AR17" s="17"/>
      <c r="BE17" s="153"/>
      <c r="BS17" s="14" t="s">
        <v>29</v>
      </c>
    </row>
    <row r="18" spans="2:71" ht="6.95" customHeight="1">
      <c r="B18" s="17"/>
      <c r="AR18" s="17"/>
      <c r="BE18" s="153"/>
      <c r="BS18" s="14" t="s">
        <v>6</v>
      </c>
    </row>
    <row r="19" spans="2:71" ht="12" customHeight="1">
      <c r="B19" s="17"/>
      <c r="D19" s="24" t="s">
        <v>30</v>
      </c>
      <c r="AK19" s="24" t="s">
        <v>24</v>
      </c>
      <c r="AN19" s="22" t="s">
        <v>1</v>
      </c>
      <c r="AR19" s="17"/>
      <c r="BE19" s="153"/>
      <c r="BS19" s="14" t="s">
        <v>6</v>
      </c>
    </row>
    <row r="20" spans="2:71" ht="18.399999999999999" customHeight="1">
      <c r="B20" s="17"/>
      <c r="E20" s="22" t="s">
        <v>21</v>
      </c>
      <c r="AK20" s="24" t="s">
        <v>25</v>
      </c>
      <c r="AN20" s="22" t="s">
        <v>1</v>
      </c>
      <c r="AR20" s="17"/>
      <c r="BE20" s="153"/>
      <c r="BS20" s="14" t="s">
        <v>29</v>
      </c>
    </row>
    <row r="21" spans="2:71" ht="6.95" customHeight="1">
      <c r="B21" s="17"/>
      <c r="AR21" s="17"/>
      <c r="BE21" s="153"/>
    </row>
    <row r="22" spans="2:71" ht="12" customHeight="1">
      <c r="B22" s="17"/>
      <c r="D22" s="24" t="s">
        <v>31</v>
      </c>
      <c r="AR22" s="17"/>
      <c r="BE22" s="153"/>
    </row>
    <row r="23" spans="2:71" ht="16.5" customHeight="1">
      <c r="B23" s="17"/>
      <c r="E23" s="160" t="s">
        <v>1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R23" s="17"/>
      <c r="BE23" s="153"/>
    </row>
    <row r="24" spans="2:71" ht="6.95" customHeight="1">
      <c r="B24" s="17"/>
      <c r="AR24" s="17"/>
      <c r="BE24" s="153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53"/>
    </row>
    <row r="26" spans="2:71" s="1" customFormat="1" ht="25.9" customHeight="1">
      <c r="B26" s="29"/>
      <c r="D26" s="30" t="s">
        <v>32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61">
        <f>ROUND(AG94,2)</f>
        <v>0</v>
      </c>
      <c r="AL26" s="162"/>
      <c r="AM26" s="162"/>
      <c r="AN26" s="162"/>
      <c r="AO26" s="162"/>
      <c r="AR26" s="29"/>
      <c r="BE26" s="153"/>
    </row>
    <row r="27" spans="2:71" s="1" customFormat="1" ht="6.95" customHeight="1">
      <c r="B27" s="29"/>
      <c r="AR27" s="29"/>
      <c r="BE27" s="153"/>
    </row>
    <row r="28" spans="2:71" s="1" customFormat="1" ht="12.75">
      <c r="B28" s="29"/>
      <c r="L28" s="163" t="s">
        <v>33</v>
      </c>
      <c r="M28" s="163"/>
      <c r="N28" s="163"/>
      <c r="O28" s="163"/>
      <c r="P28" s="163"/>
      <c r="W28" s="163" t="s">
        <v>34</v>
      </c>
      <c r="X28" s="163"/>
      <c r="Y28" s="163"/>
      <c r="Z28" s="163"/>
      <c r="AA28" s="163"/>
      <c r="AB28" s="163"/>
      <c r="AC28" s="163"/>
      <c r="AD28" s="163"/>
      <c r="AE28" s="163"/>
      <c r="AK28" s="163" t="s">
        <v>35</v>
      </c>
      <c r="AL28" s="163"/>
      <c r="AM28" s="163"/>
      <c r="AN28" s="163"/>
      <c r="AO28" s="163"/>
      <c r="AR28" s="29"/>
      <c r="BE28" s="153"/>
    </row>
    <row r="29" spans="2:71" s="2" customFormat="1" ht="14.45" customHeight="1">
      <c r="B29" s="33"/>
      <c r="D29" s="24" t="s">
        <v>36</v>
      </c>
      <c r="F29" s="24" t="s">
        <v>37</v>
      </c>
      <c r="L29" s="166">
        <v>0.21</v>
      </c>
      <c r="M29" s="165"/>
      <c r="N29" s="165"/>
      <c r="O29" s="165"/>
      <c r="P29" s="165"/>
      <c r="W29" s="164">
        <f>ROUND(AZ94, 2)</f>
        <v>0</v>
      </c>
      <c r="X29" s="165"/>
      <c r="Y29" s="165"/>
      <c r="Z29" s="165"/>
      <c r="AA29" s="165"/>
      <c r="AB29" s="165"/>
      <c r="AC29" s="165"/>
      <c r="AD29" s="165"/>
      <c r="AE29" s="165"/>
      <c r="AK29" s="164">
        <f>ROUND(AV94, 2)</f>
        <v>0</v>
      </c>
      <c r="AL29" s="165"/>
      <c r="AM29" s="165"/>
      <c r="AN29" s="165"/>
      <c r="AO29" s="165"/>
      <c r="AR29" s="33"/>
      <c r="BE29" s="154"/>
    </row>
    <row r="30" spans="2:71" s="2" customFormat="1" ht="14.45" customHeight="1">
      <c r="B30" s="33"/>
      <c r="F30" s="24" t="s">
        <v>38</v>
      </c>
      <c r="L30" s="166">
        <v>0.12</v>
      </c>
      <c r="M30" s="165"/>
      <c r="N30" s="165"/>
      <c r="O30" s="165"/>
      <c r="P30" s="165"/>
      <c r="W30" s="164">
        <f>ROUND(BA94, 2)</f>
        <v>0</v>
      </c>
      <c r="X30" s="165"/>
      <c r="Y30" s="165"/>
      <c r="Z30" s="165"/>
      <c r="AA30" s="165"/>
      <c r="AB30" s="165"/>
      <c r="AC30" s="165"/>
      <c r="AD30" s="165"/>
      <c r="AE30" s="165"/>
      <c r="AK30" s="164">
        <f>ROUND(AW94, 2)</f>
        <v>0</v>
      </c>
      <c r="AL30" s="165"/>
      <c r="AM30" s="165"/>
      <c r="AN30" s="165"/>
      <c r="AO30" s="165"/>
      <c r="AR30" s="33"/>
      <c r="BE30" s="154"/>
    </row>
    <row r="31" spans="2:71" s="2" customFormat="1" ht="14.45" hidden="1" customHeight="1">
      <c r="B31" s="33"/>
      <c r="F31" s="24" t="s">
        <v>39</v>
      </c>
      <c r="L31" s="166">
        <v>0.21</v>
      </c>
      <c r="M31" s="165"/>
      <c r="N31" s="165"/>
      <c r="O31" s="165"/>
      <c r="P31" s="165"/>
      <c r="W31" s="164">
        <f>ROUND(BB94, 2)</f>
        <v>0</v>
      </c>
      <c r="X31" s="165"/>
      <c r="Y31" s="165"/>
      <c r="Z31" s="165"/>
      <c r="AA31" s="165"/>
      <c r="AB31" s="165"/>
      <c r="AC31" s="165"/>
      <c r="AD31" s="165"/>
      <c r="AE31" s="165"/>
      <c r="AK31" s="164">
        <v>0</v>
      </c>
      <c r="AL31" s="165"/>
      <c r="AM31" s="165"/>
      <c r="AN31" s="165"/>
      <c r="AO31" s="165"/>
      <c r="AR31" s="33"/>
      <c r="BE31" s="154"/>
    </row>
    <row r="32" spans="2:71" s="2" customFormat="1" ht="14.45" hidden="1" customHeight="1">
      <c r="B32" s="33"/>
      <c r="F32" s="24" t="s">
        <v>40</v>
      </c>
      <c r="L32" s="166">
        <v>0.12</v>
      </c>
      <c r="M32" s="165"/>
      <c r="N32" s="165"/>
      <c r="O32" s="165"/>
      <c r="P32" s="165"/>
      <c r="W32" s="164">
        <f>ROUND(BC94, 2)</f>
        <v>0</v>
      </c>
      <c r="X32" s="165"/>
      <c r="Y32" s="165"/>
      <c r="Z32" s="165"/>
      <c r="AA32" s="165"/>
      <c r="AB32" s="165"/>
      <c r="AC32" s="165"/>
      <c r="AD32" s="165"/>
      <c r="AE32" s="165"/>
      <c r="AK32" s="164">
        <v>0</v>
      </c>
      <c r="AL32" s="165"/>
      <c r="AM32" s="165"/>
      <c r="AN32" s="165"/>
      <c r="AO32" s="165"/>
      <c r="AR32" s="33"/>
      <c r="BE32" s="154"/>
    </row>
    <row r="33" spans="2:57" s="2" customFormat="1" ht="14.45" hidden="1" customHeight="1">
      <c r="B33" s="33"/>
      <c r="F33" s="24" t="s">
        <v>41</v>
      </c>
      <c r="L33" s="166">
        <v>0</v>
      </c>
      <c r="M33" s="165"/>
      <c r="N33" s="165"/>
      <c r="O33" s="165"/>
      <c r="P33" s="165"/>
      <c r="W33" s="164">
        <f>ROUND(BD94, 2)</f>
        <v>0</v>
      </c>
      <c r="X33" s="165"/>
      <c r="Y33" s="165"/>
      <c r="Z33" s="165"/>
      <c r="AA33" s="165"/>
      <c r="AB33" s="165"/>
      <c r="AC33" s="165"/>
      <c r="AD33" s="165"/>
      <c r="AE33" s="165"/>
      <c r="AK33" s="164">
        <v>0</v>
      </c>
      <c r="AL33" s="165"/>
      <c r="AM33" s="165"/>
      <c r="AN33" s="165"/>
      <c r="AO33" s="165"/>
      <c r="AR33" s="33"/>
      <c r="BE33" s="154"/>
    </row>
    <row r="34" spans="2:57" s="1" customFormat="1" ht="6.95" customHeight="1">
      <c r="B34" s="29"/>
      <c r="AR34" s="29"/>
      <c r="BE34" s="153"/>
    </row>
    <row r="35" spans="2:57" s="1" customFormat="1" ht="25.9" customHeight="1">
      <c r="B35" s="29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167" t="s">
        <v>44</v>
      </c>
      <c r="Y35" s="168"/>
      <c r="Z35" s="168"/>
      <c r="AA35" s="168"/>
      <c r="AB35" s="168"/>
      <c r="AC35" s="36"/>
      <c r="AD35" s="36"/>
      <c r="AE35" s="36"/>
      <c r="AF35" s="36"/>
      <c r="AG35" s="36"/>
      <c r="AH35" s="36"/>
      <c r="AI35" s="36"/>
      <c r="AJ35" s="36"/>
      <c r="AK35" s="169">
        <f>SUM(AK26:AK33)</f>
        <v>0</v>
      </c>
      <c r="AL35" s="168"/>
      <c r="AM35" s="168"/>
      <c r="AN35" s="168"/>
      <c r="AO35" s="170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R49" s="29"/>
    </row>
    <row r="50" spans="2:44" ht="11.25">
      <c r="B50" s="17"/>
      <c r="AR50" s="17"/>
    </row>
    <row r="51" spans="2:44" ht="11.25">
      <c r="B51" s="17"/>
      <c r="AR51" s="17"/>
    </row>
    <row r="52" spans="2:44" ht="11.25">
      <c r="B52" s="17"/>
      <c r="AR52" s="17"/>
    </row>
    <row r="53" spans="2:44" ht="11.25">
      <c r="B53" s="17"/>
      <c r="AR53" s="17"/>
    </row>
    <row r="54" spans="2:44" ht="11.25">
      <c r="B54" s="17"/>
      <c r="AR54" s="17"/>
    </row>
    <row r="55" spans="2:44" ht="11.25">
      <c r="B55" s="17"/>
      <c r="AR55" s="17"/>
    </row>
    <row r="56" spans="2:44" ht="11.25">
      <c r="B56" s="17"/>
      <c r="AR56" s="17"/>
    </row>
    <row r="57" spans="2:44" ht="11.25">
      <c r="B57" s="17"/>
      <c r="AR57" s="17"/>
    </row>
    <row r="58" spans="2:44" ht="11.25">
      <c r="B58" s="17"/>
      <c r="AR58" s="17"/>
    </row>
    <row r="59" spans="2:44" ht="11.25">
      <c r="B59" s="17"/>
      <c r="AR59" s="17"/>
    </row>
    <row r="60" spans="2:44" s="1" customFormat="1" ht="12.75">
      <c r="B60" s="29"/>
      <c r="D60" s="40" t="s">
        <v>47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48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47</v>
      </c>
      <c r="AI60" s="31"/>
      <c r="AJ60" s="31"/>
      <c r="AK60" s="31"/>
      <c r="AL60" s="31"/>
      <c r="AM60" s="40" t="s">
        <v>48</v>
      </c>
      <c r="AN60" s="31"/>
      <c r="AO60" s="31"/>
      <c r="AR60" s="29"/>
    </row>
    <row r="61" spans="2:44" ht="11.25">
      <c r="B61" s="17"/>
      <c r="AR61" s="17"/>
    </row>
    <row r="62" spans="2:44" ht="11.25">
      <c r="B62" s="17"/>
      <c r="AR62" s="17"/>
    </row>
    <row r="63" spans="2:44" ht="11.25">
      <c r="B63" s="17"/>
      <c r="AR63" s="17"/>
    </row>
    <row r="64" spans="2:44" s="1" customFormat="1" ht="12.75">
      <c r="B64" s="29"/>
      <c r="D64" s="38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50</v>
      </c>
      <c r="AI64" s="39"/>
      <c r="AJ64" s="39"/>
      <c r="AK64" s="39"/>
      <c r="AL64" s="39"/>
      <c r="AM64" s="39"/>
      <c r="AN64" s="39"/>
      <c r="AO64" s="39"/>
      <c r="AR64" s="29"/>
    </row>
    <row r="65" spans="2:44" ht="11.25">
      <c r="B65" s="17"/>
      <c r="AR65" s="17"/>
    </row>
    <row r="66" spans="2:44" ht="11.25">
      <c r="B66" s="17"/>
      <c r="AR66" s="17"/>
    </row>
    <row r="67" spans="2:44" ht="11.25">
      <c r="B67" s="17"/>
      <c r="AR67" s="17"/>
    </row>
    <row r="68" spans="2:44" ht="11.25">
      <c r="B68" s="17"/>
      <c r="AR68" s="17"/>
    </row>
    <row r="69" spans="2:44" ht="11.25">
      <c r="B69" s="17"/>
      <c r="AR69" s="17"/>
    </row>
    <row r="70" spans="2:44" ht="11.25">
      <c r="B70" s="17"/>
      <c r="AR70" s="17"/>
    </row>
    <row r="71" spans="2:44" ht="11.25">
      <c r="B71" s="17"/>
      <c r="AR71" s="17"/>
    </row>
    <row r="72" spans="2:44" ht="11.25">
      <c r="B72" s="17"/>
      <c r="AR72" s="17"/>
    </row>
    <row r="73" spans="2:44" ht="11.25">
      <c r="B73" s="17"/>
      <c r="AR73" s="17"/>
    </row>
    <row r="74" spans="2:44" ht="11.25">
      <c r="B74" s="17"/>
      <c r="AR74" s="17"/>
    </row>
    <row r="75" spans="2:44" s="1" customFormat="1" ht="12.75">
      <c r="B75" s="29"/>
      <c r="D75" s="40" t="s">
        <v>47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48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47</v>
      </c>
      <c r="AI75" s="31"/>
      <c r="AJ75" s="31"/>
      <c r="AK75" s="31"/>
      <c r="AL75" s="31"/>
      <c r="AM75" s="40" t="s">
        <v>48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51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dem-hala</v>
      </c>
      <c r="AR84" s="45"/>
    </row>
    <row r="85" spans="1:91" s="4" customFormat="1" ht="36.950000000000003" customHeight="1">
      <c r="B85" s="46"/>
      <c r="C85" s="47" t="s">
        <v>16</v>
      </c>
      <c r="L85" s="171" t="str">
        <f>K6</f>
        <v>demolice objektu haly, polyfunkčního objektu a protihlukové stěny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 xml:space="preserve"> </v>
      </c>
      <c r="AI87" s="24" t="s">
        <v>22</v>
      </c>
      <c r="AM87" s="173">
        <f>IF(AN8= "","",AN8)</f>
        <v>46141</v>
      </c>
      <c r="AN87" s="173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23</v>
      </c>
      <c r="L89" s="3" t="str">
        <f>IF(E11= "","",E11)</f>
        <v xml:space="preserve"> </v>
      </c>
      <c r="AI89" s="24" t="s">
        <v>28</v>
      </c>
      <c r="AM89" s="174" t="str">
        <f>IF(E17="","",E17)</f>
        <v xml:space="preserve"> </v>
      </c>
      <c r="AN89" s="175"/>
      <c r="AO89" s="175"/>
      <c r="AP89" s="175"/>
      <c r="AR89" s="29"/>
      <c r="AS89" s="176" t="s">
        <v>52</v>
      </c>
      <c r="AT89" s="177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26</v>
      </c>
      <c r="L90" s="3" t="str">
        <f>IF(E14= "Vyplň údaj","",E14)</f>
        <v/>
      </c>
      <c r="AI90" s="24" t="s">
        <v>30</v>
      </c>
      <c r="AM90" s="174" t="str">
        <f>IF(E20="","",E20)</f>
        <v xml:space="preserve"> </v>
      </c>
      <c r="AN90" s="175"/>
      <c r="AO90" s="175"/>
      <c r="AP90" s="175"/>
      <c r="AR90" s="29"/>
      <c r="AS90" s="178"/>
      <c r="AT90" s="179"/>
      <c r="BD90" s="53"/>
    </row>
    <row r="91" spans="1:91" s="1" customFormat="1" ht="10.9" customHeight="1">
      <c r="B91" s="29"/>
      <c r="AR91" s="29"/>
      <c r="AS91" s="178"/>
      <c r="AT91" s="179"/>
      <c r="BD91" s="53"/>
    </row>
    <row r="92" spans="1:91" s="1" customFormat="1" ht="29.25" customHeight="1">
      <c r="B92" s="29"/>
      <c r="C92" s="180" t="s">
        <v>53</v>
      </c>
      <c r="D92" s="181"/>
      <c r="E92" s="181"/>
      <c r="F92" s="181"/>
      <c r="G92" s="181"/>
      <c r="H92" s="54"/>
      <c r="I92" s="182" t="s">
        <v>54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3" t="s">
        <v>55</v>
      </c>
      <c r="AH92" s="181"/>
      <c r="AI92" s="181"/>
      <c r="AJ92" s="181"/>
      <c r="AK92" s="181"/>
      <c r="AL92" s="181"/>
      <c r="AM92" s="181"/>
      <c r="AN92" s="182" t="s">
        <v>56</v>
      </c>
      <c r="AO92" s="181"/>
      <c r="AP92" s="184"/>
      <c r="AQ92" s="55" t="s">
        <v>57</v>
      </c>
      <c r="AR92" s="29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70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88">
        <f>ROUND(AG95,2)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71</v>
      </c>
      <c r="BT94" s="69" t="s">
        <v>72</v>
      </c>
      <c r="BU94" s="70" t="s">
        <v>73</v>
      </c>
      <c r="BV94" s="69" t="s">
        <v>74</v>
      </c>
      <c r="BW94" s="69" t="s">
        <v>5</v>
      </c>
      <c r="BX94" s="69" t="s">
        <v>75</v>
      </c>
      <c r="CL94" s="69" t="s">
        <v>1</v>
      </c>
    </row>
    <row r="95" spans="1:91" s="6" customFormat="1" ht="16.5" customHeight="1">
      <c r="A95" s="71" t="s">
        <v>76</v>
      </c>
      <c r="B95" s="72"/>
      <c r="C95" s="73"/>
      <c r="D95" s="187" t="s">
        <v>77</v>
      </c>
      <c r="E95" s="187"/>
      <c r="F95" s="187"/>
      <c r="G95" s="187"/>
      <c r="H95" s="187"/>
      <c r="I95" s="74"/>
      <c r="J95" s="187" t="s">
        <v>78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5">
        <f>'Objekt3 - 01 2016901-24 Pol'!J30</f>
        <v>0</v>
      </c>
      <c r="AH95" s="186"/>
      <c r="AI95" s="186"/>
      <c r="AJ95" s="186"/>
      <c r="AK95" s="186"/>
      <c r="AL95" s="186"/>
      <c r="AM95" s="186"/>
      <c r="AN95" s="185">
        <f>SUM(AG95,AT95)</f>
        <v>0</v>
      </c>
      <c r="AO95" s="186"/>
      <c r="AP95" s="186"/>
      <c r="AQ95" s="75" t="s">
        <v>79</v>
      </c>
      <c r="AR95" s="72"/>
      <c r="AS95" s="76">
        <v>0</v>
      </c>
      <c r="AT95" s="77">
        <f>ROUND(SUM(AV95:AW95),2)</f>
        <v>0</v>
      </c>
      <c r="AU95" s="78">
        <f>'Objekt3 - 01 2016901-24 Pol'!P123</f>
        <v>0</v>
      </c>
      <c r="AV95" s="77">
        <f>'Objekt3 - 01 2016901-24 Pol'!J33</f>
        <v>0</v>
      </c>
      <c r="AW95" s="77">
        <f>'Objekt3 - 01 2016901-24 Pol'!J34</f>
        <v>0</v>
      </c>
      <c r="AX95" s="77">
        <f>'Objekt3 - 01 2016901-24 Pol'!J35</f>
        <v>0</v>
      </c>
      <c r="AY95" s="77">
        <f>'Objekt3 - 01 2016901-24 Pol'!J36</f>
        <v>0</v>
      </c>
      <c r="AZ95" s="77">
        <f>'Objekt3 - 01 2016901-24 Pol'!F33</f>
        <v>0</v>
      </c>
      <c r="BA95" s="77">
        <f>'Objekt3 - 01 2016901-24 Pol'!F34</f>
        <v>0</v>
      </c>
      <c r="BB95" s="77">
        <f>'Objekt3 - 01 2016901-24 Pol'!F35</f>
        <v>0</v>
      </c>
      <c r="BC95" s="77">
        <f>'Objekt3 - 01 2016901-24 Pol'!F36</f>
        <v>0</v>
      </c>
      <c r="BD95" s="79">
        <f>'Objekt3 - 01 2016901-24 Pol'!F37</f>
        <v>0</v>
      </c>
      <c r="BT95" s="80" t="s">
        <v>80</v>
      </c>
      <c r="BV95" s="80" t="s">
        <v>74</v>
      </c>
      <c r="BW95" s="80" t="s">
        <v>81</v>
      </c>
      <c r="BX95" s="80" t="s">
        <v>5</v>
      </c>
      <c r="CL95" s="80" t="s">
        <v>1</v>
      </c>
      <c r="CM95" s="80" t="s">
        <v>82</v>
      </c>
    </row>
    <row r="96" spans="1:91" s="1" customFormat="1" ht="30" customHeight="1">
      <c r="B96" s="29"/>
      <c r="AR96" s="29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sheetProtection algorithmName="SHA-512" hashValue="s6E53IppdhgHpomRL9CyAxflGPL0dZ9VI7dntYOssp89cAZdSM5QSnSCC1GbKrgEPje9R1sueoEeGP3ckRdWMg==" saltValue="Zr0mnfbIyZMdsAqG6TT47vlbuzUhtTAhRypKh9OhkXZ0NQw7GaoCxvtnBsd20EFa46AIDZxxzZmzKPr2twcvd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Objekt3 - 01 2016901-24 Pol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4" t="s">
        <v>81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83</v>
      </c>
      <c r="L4" s="17"/>
      <c r="M4" s="81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190" t="str">
        <f>'Rekapitulace stavby'!K6</f>
        <v>demolice objektu haly, polyfunkčního objektu a protihlukové stěny</v>
      </c>
      <c r="F7" s="191"/>
      <c r="G7" s="191"/>
      <c r="H7" s="191"/>
      <c r="L7" s="17"/>
    </row>
    <row r="8" spans="2:46" s="1" customFormat="1" ht="12" customHeight="1">
      <c r="B8" s="29"/>
      <c r="D8" s="24" t="s">
        <v>84</v>
      </c>
      <c r="L8" s="29"/>
    </row>
    <row r="9" spans="2:46" s="1" customFormat="1" ht="16.5" customHeight="1">
      <c r="B9" s="29"/>
      <c r="E9" s="171" t="s">
        <v>85</v>
      </c>
      <c r="F9" s="192"/>
      <c r="G9" s="192"/>
      <c r="H9" s="192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>
        <f>'Rekapitulace stavby'!AN8</f>
        <v>46141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23</v>
      </c>
      <c r="I14" s="24" t="s">
        <v>24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25</v>
      </c>
      <c r="J15" s="22" t="str">
        <f>IF('Rekapitulace stavby'!AN11="","",'Rekapitulace stavby'!AN11)</f>
        <v/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26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193" t="str">
        <f>'Rekapitulace stavby'!E14</f>
        <v>Vyplň údaj</v>
      </c>
      <c r="F18" s="155"/>
      <c r="G18" s="155"/>
      <c r="H18" s="155"/>
      <c r="I18" s="24" t="s">
        <v>25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28</v>
      </c>
      <c r="I20" s="24" t="s">
        <v>24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25</v>
      </c>
      <c r="J21" s="22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30</v>
      </c>
      <c r="I23" s="24" t="s">
        <v>24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25</v>
      </c>
      <c r="J24" s="22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31</v>
      </c>
      <c r="L26" s="29"/>
    </row>
    <row r="27" spans="2:12" s="7" customFormat="1" ht="16.5" customHeight="1">
      <c r="B27" s="82"/>
      <c r="E27" s="160" t="s">
        <v>1</v>
      </c>
      <c r="F27" s="160"/>
      <c r="G27" s="160"/>
      <c r="H27" s="160"/>
      <c r="L27" s="82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3" t="s">
        <v>32</v>
      </c>
      <c r="J30" s="63">
        <f>ROUND(J123,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34</v>
      </c>
      <c r="I32" s="32" t="s">
        <v>33</v>
      </c>
      <c r="J32" s="32" t="s">
        <v>35</v>
      </c>
      <c r="L32" s="29"/>
    </row>
    <row r="33" spans="2:12" s="1" customFormat="1" ht="14.45" customHeight="1">
      <c r="B33" s="29"/>
      <c r="D33" s="52" t="s">
        <v>36</v>
      </c>
      <c r="E33" s="24" t="s">
        <v>37</v>
      </c>
      <c r="F33" s="84">
        <f>ROUND((SUM(BE123:BE184)),  2)</f>
        <v>0</v>
      </c>
      <c r="I33" s="85">
        <v>0.21</v>
      </c>
      <c r="J33" s="84">
        <f>ROUND(((SUM(BE123:BE184))*I33),  2)</f>
        <v>0</v>
      </c>
      <c r="L33" s="29"/>
    </row>
    <row r="34" spans="2:12" s="1" customFormat="1" ht="14.45" customHeight="1">
      <c r="B34" s="29"/>
      <c r="E34" s="24" t="s">
        <v>38</v>
      </c>
      <c r="F34" s="84">
        <f>ROUND((SUM(BF123:BF184)),  2)</f>
        <v>0</v>
      </c>
      <c r="I34" s="85">
        <v>0.12</v>
      </c>
      <c r="J34" s="84">
        <f>ROUND(((SUM(BF123:BF184))*I34),  2)</f>
        <v>0</v>
      </c>
      <c r="L34" s="29"/>
    </row>
    <row r="35" spans="2:12" s="1" customFormat="1" ht="14.45" hidden="1" customHeight="1">
      <c r="B35" s="29"/>
      <c r="E35" s="24" t="s">
        <v>39</v>
      </c>
      <c r="F35" s="84">
        <f>ROUND((SUM(BG123:BG184)),  2)</f>
        <v>0</v>
      </c>
      <c r="I35" s="85">
        <v>0.21</v>
      </c>
      <c r="J35" s="84">
        <f>0</f>
        <v>0</v>
      </c>
      <c r="L35" s="29"/>
    </row>
    <row r="36" spans="2:12" s="1" customFormat="1" ht="14.45" hidden="1" customHeight="1">
      <c r="B36" s="29"/>
      <c r="E36" s="24" t="s">
        <v>40</v>
      </c>
      <c r="F36" s="84">
        <f>ROUND((SUM(BH123:BH184)),  2)</f>
        <v>0</v>
      </c>
      <c r="I36" s="85">
        <v>0.12</v>
      </c>
      <c r="J36" s="84">
        <f>0</f>
        <v>0</v>
      </c>
      <c r="L36" s="29"/>
    </row>
    <row r="37" spans="2:12" s="1" customFormat="1" ht="14.45" hidden="1" customHeight="1">
      <c r="B37" s="29"/>
      <c r="E37" s="24" t="s">
        <v>41</v>
      </c>
      <c r="F37" s="84">
        <f>ROUND((SUM(BI123:BI184)),  2)</f>
        <v>0</v>
      </c>
      <c r="I37" s="85">
        <v>0</v>
      </c>
      <c r="J37" s="84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86"/>
      <c r="D39" s="87" t="s">
        <v>42</v>
      </c>
      <c r="E39" s="54"/>
      <c r="F39" s="54"/>
      <c r="G39" s="88" t="s">
        <v>43</v>
      </c>
      <c r="H39" s="89" t="s">
        <v>44</v>
      </c>
      <c r="I39" s="54"/>
      <c r="J39" s="90">
        <f>SUM(J30:J37)</f>
        <v>0</v>
      </c>
      <c r="K39" s="91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47</v>
      </c>
      <c r="E61" s="31"/>
      <c r="F61" s="92" t="s">
        <v>48</v>
      </c>
      <c r="G61" s="40" t="s">
        <v>47</v>
      </c>
      <c r="H61" s="31"/>
      <c r="I61" s="31"/>
      <c r="J61" s="93" t="s">
        <v>48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47</v>
      </c>
      <c r="E76" s="31"/>
      <c r="F76" s="92" t="s">
        <v>48</v>
      </c>
      <c r="G76" s="40" t="s">
        <v>47</v>
      </c>
      <c r="H76" s="31"/>
      <c r="I76" s="31"/>
      <c r="J76" s="93" t="s">
        <v>48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86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190" t="str">
        <f>E7</f>
        <v>demolice objektu haly, polyfunkčního objektu a protihlukové stěny</v>
      </c>
      <c r="F85" s="191"/>
      <c r="G85" s="191"/>
      <c r="H85" s="191"/>
      <c r="L85" s="29"/>
    </row>
    <row r="86" spans="2:47" s="1" customFormat="1" ht="12" customHeight="1">
      <c r="B86" s="29"/>
      <c r="C86" s="24" t="s">
        <v>84</v>
      </c>
      <c r="L86" s="29"/>
    </row>
    <row r="87" spans="2:47" s="1" customFormat="1" ht="16.5" customHeight="1">
      <c r="B87" s="29"/>
      <c r="E87" s="171" t="str">
        <f>E9</f>
        <v>Objekt3 - 01 2016901-24 Pol</v>
      </c>
      <c r="F87" s="192"/>
      <c r="G87" s="192"/>
      <c r="H87" s="192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 xml:space="preserve"> </v>
      </c>
      <c r="I89" s="24" t="s">
        <v>22</v>
      </c>
      <c r="J89" s="49">
        <f>IF(J12="","",J12)</f>
        <v>46141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23</v>
      </c>
      <c r="F91" s="22" t="str">
        <f>E15</f>
        <v xml:space="preserve"> </v>
      </c>
      <c r="I91" s="24" t="s">
        <v>28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4" t="s">
        <v>26</v>
      </c>
      <c r="F92" s="22" t="str">
        <f>IF(E18="","",E18)</f>
        <v>Vyplň údaj</v>
      </c>
      <c r="I92" s="24" t="s">
        <v>30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4" t="s">
        <v>87</v>
      </c>
      <c r="D94" s="86"/>
      <c r="E94" s="86"/>
      <c r="F94" s="86"/>
      <c r="G94" s="86"/>
      <c r="H94" s="86"/>
      <c r="I94" s="86"/>
      <c r="J94" s="95" t="s">
        <v>88</v>
      </c>
      <c r="K94" s="86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6" t="s">
        <v>89</v>
      </c>
      <c r="J96" s="63">
        <f>J123</f>
        <v>0</v>
      </c>
      <c r="L96" s="29"/>
      <c r="AU96" s="14" t="s">
        <v>90</v>
      </c>
    </row>
    <row r="97" spans="2:12" s="8" customFormat="1" ht="24.95" customHeight="1">
      <c r="B97" s="97"/>
      <c r="D97" s="98" t="s">
        <v>91</v>
      </c>
      <c r="E97" s="99"/>
      <c r="F97" s="99"/>
      <c r="G97" s="99"/>
      <c r="H97" s="99"/>
      <c r="I97" s="99"/>
      <c r="J97" s="100">
        <f>J124</f>
        <v>0</v>
      </c>
      <c r="L97" s="97"/>
    </row>
    <row r="98" spans="2:12" s="8" customFormat="1" ht="24.95" customHeight="1">
      <c r="B98" s="97"/>
      <c r="D98" s="98" t="s">
        <v>92</v>
      </c>
      <c r="E98" s="99"/>
      <c r="F98" s="99"/>
      <c r="G98" s="99"/>
      <c r="H98" s="99"/>
      <c r="I98" s="99"/>
      <c r="J98" s="100">
        <f>J130</f>
        <v>0</v>
      </c>
      <c r="L98" s="97"/>
    </row>
    <row r="99" spans="2:12" s="8" customFormat="1" ht="24.95" customHeight="1">
      <c r="B99" s="97"/>
      <c r="D99" s="98" t="s">
        <v>93</v>
      </c>
      <c r="E99" s="99"/>
      <c r="F99" s="99"/>
      <c r="G99" s="99"/>
      <c r="H99" s="99"/>
      <c r="I99" s="99"/>
      <c r="J99" s="100">
        <f>J133</f>
        <v>0</v>
      </c>
      <c r="L99" s="97"/>
    </row>
    <row r="100" spans="2:12" s="8" customFormat="1" ht="24.95" customHeight="1">
      <c r="B100" s="97"/>
      <c r="D100" s="98" t="s">
        <v>94</v>
      </c>
      <c r="E100" s="99"/>
      <c r="F100" s="99"/>
      <c r="G100" s="99"/>
      <c r="H100" s="99"/>
      <c r="I100" s="99"/>
      <c r="J100" s="100">
        <f>J134</f>
        <v>0</v>
      </c>
      <c r="L100" s="97"/>
    </row>
    <row r="101" spans="2:12" s="8" customFormat="1" ht="24.95" customHeight="1">
      <c r="B101" s="97"/>
      <c r="D101" s="98" t="s">
        <v>95</v>
      </c>
      <c r="E101" s="99"/>
      <c r="F101" s="99"/>
      <c r="G101" s="99"/>
      <c r="H101" s="99"/>
      <c r="I101" s="99"/>
      <c r="J101" s="100">
        <f>J163</f>
        <v>0</v>
      </c>
      <c r="L101" s="97"/>
    </row>
    <row r="102" spans="2:12" s="8" customFormat="1" ht="24.95" customHeight="1">
      <c r="B102" s="97"/>
      <c r="D102" s="98" t="s">
        <v>96</v>
      </c>
      <c r="E102" s="99"/>
      <c r="F102" s="99"/>
      <c r="G102" s="99"/>
      <c r="H102" s="99"/>
      <c r="I102" s="99"/>
      <c r="J102" s="100">
        <f>J179</f>
        <v>0</v>
      </c>
      <c r="L102" s="97"/>
    </row>
    <row r="103" spans="2:12" s="8" customFormat="1" ht="24.95" customHeight="1">
      <c r="B103" s="97"/>
      <c r="D103" s="98" t="s">
        <v>97</v>
      </c>
      <c r="E103" s="99"/>
      <c r="F103" s="99"/>
      <c r="G103" s="99"/>
      <c r="H103" s="99"/>
      <c r="I103" s="99"/>
      <c r="J103" s="100">
        <f>J180</f>
        <v>0</v>
      </c>
      <c r="L103" s="97"/>
    </row>
    <row r="104" spans="2:12" s="1" customFormat="1" ht="21.75" customHeight="1">
      <c r="B104" s="29"/>
      <c r="L104" s="29"/>
    </row>
    <row r="105" spans="2:12" s="1" customFormat="1" ht="6.95" customHeight="1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9"/>
    </row>
    <row r="109" spans="2:12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9"/>
    </row>
    <row r="110" spans="2:12" s="1" customFormat="1" ht="24.95" customHeight="1">
      <c r="B110" s="29"/>
      <c r="C110" s="18" t="s">
        <v>98</v>
      </c>
      <c r="L110" s="29"/>
    </row>
    <row r="111" spans="2:12" s="1" customFormat="1" ht="6.95" customHeight="1">
      <c r="B111" s="29"/>
      <c r="L111" s="29"/>
    </row>
    <row r="112" spans="2:12" s="1" customFormat="1" ht="12" customHeight="1">
      <c r="B112" s="29"/>
      <c r="C112" s="24" t="s">
        <v>16</v>
      </c>
      <c r="L112" s="29"/>
    </row>
    <row r="113" spans="2:65" s="1" customFormat="1" ht="16.5" customHeight="1">
      <c r="B113" s="29"/>
      <c r="E113" s="190" t="str">
        <f>E7</f>
        <v>demolice objektu haly, polyfunkčního objektu a protihlukové stěny</v>
      </c>
      <c r="F113" s="191"/>
      <c r="G113" s="191"/>
      <c r="H113" s="191"/>
      <c r="L113" s="29"/>
    </row>
    <row r="114" spans="2:65" s="1" customFormat="1" ht="12" customHeight="1">
      <c r="B114" s="29"/>
      <c r="C114" s="24" t="s">
        <v>84</v>
      </c>
      <c r="L114" s="29"/>
    </row>
    <row r="115" spans="2:65" s="1" customFormat="1" ht="16.5" customHeight="1">
      <c r="B115" s="29"/>
      <c r="E115" s="171" t="str">
        <f>E9</f>
        <v>Objekt3 - 01 2016901-24 Pol</v>
      </c>
      <c r="F115" s="192"/>
      <c r="G115" s="192"/>
      <c r="H115" s="192"/>
      <c r="L115" s="29"/>
    </row>
    <row r="116" spans="2:65" s="1" customFormat="1" ht="6.95" customHeight="1">
      <c r="B116" s="29"/>
      <c r="L116" s="29"/>
    </row>
    <row r="117" spans="2:65" s="1" customFormat="1" ht="12" customHeight="1">
      <c r="B117" s="29"/>
      <c r="C117" s="24" t="s">
        <v>20</v>
      </c>
      <c r="F117" s="22" t="str">
        <f>F12</f>
        <v xml:space="preserve"> </v>
      </c>
      <c r="I117" s="24" t="s">
        <v>22</v>
      </c>
      <c r="J117" s="49">
        <f>IF(J12="","",J12)</f>
        <v>46141</v>
      </c>
      <c r="L117" s="29"/>
    </row>
    <row r="118" spans="2:65" s="1" customFormat="1" ht="6.95" customHeight="1">
      <c r="B118" s="29"/>
      <c r="L118" s="29"/>
    </row>
    <row r="119" spans="2:65" s="1" customFormat="1" ht="15.2" customHeight="1">
      <c r="B119" s="29"/>
      <c r="C119" s="24" t="s">
        <v>23</v>
      </c>
      <c r="F119" s="22" t="str">
        <f>E15</f>
        <v xml:space="preserve"> </v>
      </c>
      <c r="I119" s="24" t="s">
        <v>28</v>
      </c>
      <c r="J119" s="27" t="str">
        <f>E21</f>
        <v xml:space="preserve"> </v>
      </c>
      <c r="L119" s="29"/>
    </row>
    <row r="120" spans="2:65" s="1" customFormat="1" ht="15.2" customHeight="1">
      <c r="B120" s="29"/>
      <c r="C120" s="24" t="s">
        <v>26</v>
      </c>
      <c r="F120" s="22" t="str">
        <f>IF(E18="","",E18)</f>
        <v>Vyplň údaj</v>
      </c>
      <c r="I120" s="24" t="s">
        <v>30</v>
      </c>
      <c r="J120" s="27" t="str">
        <f>E24</f>
        <v xml:space="preserve"> </v>
      </c>
      <c r="L120" s="29"/>
    </row>
    <row r="121" spans="2:65" s="1" customFormat="1" ht="10.35" customHeight="1">
      <c r="B121" s="29"/>
      <c r="L121" s="29"/>
    </row>
    <row r="122" spans="2:65" s="9" customFormat="1" ht="29.25" customHeight="1">
      <c r="B122" s="101"/>
      <c r="C122" s="102" t="s">
        <v>99</v>
      </c>
      <c r="D122" s="103" t="s">
        <v>57</v>
      </c>
      <c r="E122" s="103" t="s">
        <v>53</v>
      </c>
      <c r="F122" s="103" t="s">
        <v>54</v>
      </c>
      <c r="G122" s="103" t="s">
        <v>100</v>
      </c>
      <c r="H122" s="103" t="s">
        <v>101</v>
      </c>
      <c r="I122" s="103" t="s">
        <v>102</v>
      </c>
      <c r="J122" s="103" t="s">
        <v>88</v>
      </c>
      <c r="K122" s="104" t="s">
        <v>103</v>
      </c>
      <c r="L122" s="101"/>
      <c r="M122" s="56" t="s">
        <v>1</v>
      </c>
      <c r="N122" s="57" t="s">
        <v>36</v>
      </c>
      <c r="O122" s="57" t="s">
        <v>104</v>
      </c>
      <c r="P122" s="57" t="s">
        <v>105</v>
      </c>
      <c r="Q122" s="57" t="s">
        <v>106</v>
      </c>
      <c r="R122" s="57" t="s">
        <v>107</v>
      </c>
      <c r="S122" s="57" t="s">
        <v>108</v>
      </c>
      <c r="T122" s="57" t="s">
        <v>109</v>
      </c>
      <c r="U122" s="58" t="s">
        <v>110</v>
      </c>
    </row>
    <row r="123" spans="2:65" s="1" customFormat="1" ht="22.9" customHeight="1">
      <c r="B123" s="29"/>
      <c r="C123" s="61" t="s">
        <v>111</v>
      </c>
      <c r="J123" s="105">
        <f>BK123</f>
        <v>0</v>
      </c>
      <c r="L123" s="29"/>
      <c r="M123" s="59"/>
      <c r="N123" s="50"/>
      <c r="O123" s="50"/>
      <c r="P123" s="106">
        <f>P124+P130+P133+P134+P163+P179+P180</f>
        <v>0</v>
      </c>
      <c r="Q123" s="50"/>
      <c r="R123" s="106">
        <f>R124+R130+R133+R134+R163+R179+R180</f>
        <v>0</v>
      </c>
      <c r="S123" s="50"/>
      <c r="T123" s="106">
        <f>T124+T130+T133+T134+T163+T179+T180</f>
        <v>535.65</v>
      </c>
      <c r="U123" s="51"/>
      <c r="AT123" s="14" t="s">
        <v>71</v>
      </c>
      <c r="AU123" s="14" t="s">
        <v>90</v>
      </c>
      <c r="BK123" s="107">
        <f>BK124+BK130+BK133+BK134+BK163+BK179+BK180</f>
        <v>0</v>
      </c>
    </row>
    <row r="124" spans="2:65" s="10" customFormat="1" ht="25.9" customHeight="1">
      <c r="B124" s="108"/>
      <c r="D124" s="109" t="s">
        <v>71</v>
      </c>
      <c r="E124" s="110" t="s">
        <v>80</v>
      </c>
      <c r="F124" s="110" t="s">
        <v>112</v>
      </c>
      <c r="I124" s="111"/>
      <c r="J124" s="112">
        <f>BK124</f>
        <v>0</v>
      </c>
      <c r="L124" s="108"/>
      <c r="M124" s="113"/>
      <c r="P124" s="114">
        <f>SUM(P125:P129)</f>
        <v>0</v>
      </c>
      <c r="R124" s="114">
        <f>SUM(R125:R129)</f>
        <v>0</v>
      </c>
      <c r="T124" s="114">
        <f>SUM(T125:T129)</f>
        <v>12.75</v>
      </c>
      <c r="U124" s="115"/>
      <c r="AR124" s="109" t="s">
        <v>80</v>
      </c>
      <c r="AT124" s="116" t="s">
        <v>71</v>
      </c>
      <c r="AU124" s="116" t="s">
        <v>72</v>
      </c>
      <c r="AY124" s="109" t="s">
        <v>113</v>
      </c>
      <c r="BK124" s="117">
        <f>SUM(BK125:BK129)</f>
        <v>0</v>
      </c>
    </row>
    <row r="125" spans="2:65" s="1" customFormat="1" ht="16.5" customHeight="1">
      <c r="B125" s="29"/>
      <c r="C125" s="118" t="s">
        <v>82</v>
      </c>
      <c r="D125" s="118" t="s">
        <v>114</v>
      </c>
      <c r="E125" s="119" t="s">
        <v>115</v>
      </c>
      <c r="F125" s="120" t="s">
        <v>116</v>
      </c>
      <c r="G125" s="121" t="s">
        <v>117</v>
      </c>
      <c r="H125" s="122">
        <v>1</v>
      </c>
      <c r="I125" s="123"/>
      <c r="J125" s="124">
        <f>ROUND(I125*H125,2)</f>
        <v>0</v>
      </c>
      <c r="K125" s="120" t="s">
        <v>1</v>
      </c>
      <c r="L125" s="29"/>
      <c r="M125" s="125" t="s">
        <v>1</v>
      </c>
      <c r="N125" s="126" t="s">
        <v>37</v>
      </c>
      <c r="P125" s="127">
        <f>O125*H125</f>
        <v>0</v>
      </c>
      <c r="Q125" s="127">
        <v>0</v>
      </c>
      <c r="R125" s="127">
        <f>Q125*H125</f>
        <v>0</v>
      </c>
      <c r="S125" s="127">
        <v>0</v>
      </c>
      <c r="T125" s="127">
        <f>S125*H125</f>
        <v>0</v>
      </c>
      <c r="U125" s="128" t="s">
        <v>1</v>
      </c>
      <c r="AR125" s="129" t="s">
        <v>118</v>
      </c>
      <c r="AT125" s="129" t="s">
        <v>114</v>
      </c>
      <c r="AU125" s="129" t="s">
        <v>80</v>
      </c>
      <c r="AY125" s="14" t="s">
        <v>113</v>
      </c>
      <c r="BE125" s="130">
        <f>IF(N125="základní",J125,0)</f>
        <v>0</v>
      </c>
      <c r="BF125" s="130">
        <f>IF(N125="snížená",J125,0)</f>
        <v>0</v>
      </c>
      <c r="BG125" s="130">
        <f>IF(N125="zákl. přenesená",J125,0)</f>
        <v>0</v>
      </c>
      <c r="BH125" s="130">
        <f>IF(N125="sníž. přenesená",J125,0)</f>
        <v>0</v>
      </c>
      <c r="BI125" s="130">
        <f>IF(N125="nulová",J125,0)</f>
        <v>0</v>
      </c>
      <c r="BJ125" s="14" t="s">
        <v>80</v>
      </c>
      <c r="BK125" s="130">
        <f>ROUND(I125*H125,2)</f>
        <v>0</v>
      </c>
      <c r="BL125" s="14" t="s">
        <v>118</v>
      </c>
      <c r="BM125" s="129" t="s">
        <v>118</v>
      </c>
    </row>
    <row r="126" spans="2:65" s="1" customFormat="1" ht="11.25">
      <c r="B126" s="29"/>
      <c r="D126" s="131" t="s">
        <v>119</v>
      </c>
      <c r="F126" s="132" t="s">
        <v>116</v>
      </c>
      <c r="I126" s="133"/>
      <c r="L126" s="29"/>
      <c r="M126" s="134"/>
      <c r="U126" s="53"/>
      <c r="AT126" s="14" t="s">
        <v>119</v>
      </c>
      <c r="AU126" s="14" t="s">
        <v>80</v>
      </c>
    </row>
    <row r="127" spans="2:65" s="1" customFormat="1" ht="33" customHeight="1">
      <c r="B127" s="29"/>
      <c r="C127" s="118" t="s">
        <v>120</v>
      </c>
      <c r="D127" s="118" t="s">
        <v>114</v>
      </c>
      <c r="E127" s="119" t="s">
        <v>121</v>
      </c>
      <c r="F127" s="120" t="s">
        <v>122</v>
      </c>
      <c r="G127" s="121" t="s">
        <v>123</v>
      </c>
      <c r="H127" s="122">
        <v>510</v>
      </c>
      <c r="I127" s="123"/>
      <c r="J127" s="124">
        <f>ROUND(I127*H127,2)</f>
        <v>0</v>
      </c>
      <c r="K127" s="120" t="s">
        <v>124</v>
      </c>
      <c r="L127" s="29"/>
      <c r="M127" s="125" t="s">
        <v>1</v>
      </c>
      <c r="N127" s="126" t="s">
        <v>37</v>
      </c>
      <c r="P127" s="127">
        <f>O127*H127</f>
        <v>0</v>
      </c>
      <c r="Q127" s="127">
        <v>0</v>
      </c>
      <c r="R127" s="127">
        <f>Q127*H127</f>
        <v>0</v>
      </c>
      <c r="S127" s="127">
        <v>2.5000000000000001E-2</v>
      </c>
      <c r="T127" s="127">
        <f>S127*H127</f>
        <v>12.75</v>
      </c>
      <c r="U127" s="128" t="s">
        <v>1</v>
      </c>
      <c r="AR127" s="129" t="s">
        <v>118</v>
      </c>
      <c r="AT127" s="129" t="s">
        <v>114</v>
      </c>
      <c r="AU127" s="129" t="s">
        <v>80</v>
      </c>
      <c r="AY127" s="14" t="s">
        <v>113</v>
      </c>
      <c r="BE127" s="130">
        <f>IF(N127="základní",J127,0)</f>
        <v>0</v>
      </c>
      <c r="BF127" s="130">
        <f>IF(N127="snížená",J127,0)</f>
        <v>0</v>
      </c>
      <c r="BG127" s="130">
        <f>IF(N127="zákl. přenesená",J127,0)</f>
        <v>0</v>
      </c>
      <c r="BH127" s="130">
        <f>IF(N127="sníž. přenesená",J127,0)</f>
        <v>0</v>
      </c>
      <c r="BI127" s="130">
        <f>IF(N127="nulová",J127,0)</f>
        <v>0</v>
      </c>
      <c r="BJ127" s="14" t="s">
        <v>80</v>
      </c>
      <c r="BK127" s="130">
        <f>ROUND(I127*H127,2)</f>
        <v>0</v>
      </c>
      <c r="BL127" s="14" t="s">
        <v>118</v>
      </c>
      <c r="BM127" s="129" t="s">
        <v>125</v>
      </c>
    </row>
    <row r="128" spans="2:65" s="1" customFormat="1" ht="19.5">
      <c r="B128" s="29"/>
      <c r="D128" s="131" t="s">
        <v>119</v>
      </c>
      <c r="F128" s="132" t="s">
        <v>126</v>
      </c>
      <c r="I128" s="133"/>
      <c r="L128" s="29"/>
      <c r="M128" s="134"/>
      <c r="U128" s="53"/>
      <c r="AT128" s="14" t="s">
        <v>119</v>
      </c>
      <c r="AU128" s="14" t="s">
        <v>80</v>
      </c>
    </row>
    <row r="129" spans="2:65" s="11" customFormat="1" ht="11.25">
      <c r="B129" s="135"/>
      <c r="D129" s="131" t="s">
        <v>127</v>
      </c>
      <c r="E129" s="136" t="s">
        <v>1</v>
      </c>
      <c r="F129" s="137" t="s">
        <v>128</v>
      </c>
      <c r="H129" s="138">
        <v>510</v>
      </c>
      <c r="I129" s="139"/>
      <c r="L129" s="135"/>
      <c r="M129" s="140"/>
      <c r="U129" s="141"/>
      <c r="AT129" s="136" t="s">
        <v>127</v>
      </c>
      <c r="AU129" s="136" t="s">
        <v>80</v>
      </c>
      <c r="AV129" s="11" t="s">
        <v>82</v>
      </c>
      <c r="AW129" s="11" t="s">
        <v>29</v>
      </c>
      <c r="AX129" s="11" t="s">
        <v>80</v>
      </c>
      <c r="AY129" s="136" t="s">
        <v>113</v>
      </c>
    </row>
    <row r="130" spans="2:65" s="10" customFormat="1" ht="25.9" customHeight="1">
      <c r="B130" s="108"/>
      <c r="D130" s="109" t="s">
        <v>71</v>
      </c>
      <c r="E130" s="110" t="s">
        <v>129</v>
      </c>
      <c r="F130" s="110" t="s">
        <v>130</v>
      </c>
      <c r="I130" s="111"/>
      <c r="J130" s="112">
        <f>BK130</f>
        <v>0</v>
      </c>
      <c r="L130" s="108"/>
      <c r="M130" s="113"/>
      <c r="P130" s="114">
        <f>SUM(P131:P132)</f>
        <v>0</v>
      </c>
      <c r="R130" s="114">
        <f>SUM(R131:R132)</f>
        <v>0</v>
      </c>
      <c r="T130" s="114">
        <f>SUM(T131:T132)</f>
        <v>0</v>
      </c>
      <c r="U130" s="115"/>
      <c r="AR130" s="109" t="s">
        <v>80</v>
      </c>
      <c r="AT130" s="116" t="s">
        <v>71</v>
      </c>
      <c r="AU130" s="116" t="s">
        <v>72</v>
      </c>
      <c r="AY130" s="109" t="s">
        <v>113</v>
      </c>
      <c r="BK130" s="117">
        <f>SUM(BK131:BK132)</f>
        <v>0</v>
      </c>
    </row>
    <row r="131" spans="2:65" s="1" customFormat="1" ht="16.5" customHeight="1">
      <c r="B131" s="29"/>
      <c r="C131" s="118" t="s">
        <v>7</v>
      </c>
      <c r="D131" s="118" t="s">
        <v>114</v>
      </c>
      <c r="E131" s="119" t="s">
        <v>131</v>
      </c>
      <c r="F131" s="120" t="s">
        <v>132</v>
      </c>
      <c r="G131" s="121" t="s">
        <v>117</v>
      </c>
      <c r="H131" s="122">
        <v>1</v>
      </c>
      <c r="I131" s="123"/>
      <c r="J131" s="124">
        <f>ROUND(I131*H131,2)</f>
        <v>0</v>
      </c>
      <c r="K131" s="120" t="s">
        <v>1</v>
      </c>
      <c r="L131" s="29"/>
      <c r="M131" s="125" t="s">
        <v>1</v>
      </c>
      <c r="N131" s="126" t="s">
        <v>37</v>
      </c>
      <c r="P131" s="127">
        <f>O131*H131</f>
        <v>0</v>
      </c>
      <c r="Q131" s="127">
        <v>0</v>
      </c>
      <c r="R131" s="127">
        <f>Q131*H131</f>
        <v>0</v>
      </c>
      <c r="S131" s="127">
        <v>0</v>
      </c>
      <c r="T131" s="127">
        <f>S131*H131</f>
        <v>0</v>
      </c>
      <c r="U131" s="128" t="s">
        <v>1</v>
      </c>
      <c r="AR131" s="129" t="s">
        <v>118</v>
      </c>
      <c r="AT131" s="129" t="s">
        <v>114</v>
      </c>
      <c r="AU131" s="129" t="s">
        <v>80</v>
      </c>
      <c r="AY131" s="14" t="s">
        <v>113</v>
      </c>
      <c r="BE131" s="130">
        <f>IF(N131="základní",J131,0)</f>
        <v>0</v>
      </c>
      <c r="BF131" s="130">
        <f>IF(N131="snížená",J131,0)</f>
        <v>0</v>
      </c>
      <c r="BG131" s="130">
        <f>IF(N131="zákl. přenesená",J131,0)</f>
        <v>0</v>
      </c>
      <c r="BH131" s="130">
        <f>IF(N131="sníž. přenesená",J131,0)</f>
        <v>0</v>
      </c>
      <c r="BI131" s="130">
        <f>IF(N131="nulová",J131,0)</f>
        <v>0</v>
      </c>
      <c r="BJ131" s="14" t="s">
        <v>80</v>
      </c>
      <c r="BK131" s="130">
        <f>ROUND(I131*H131,2)</f>
        <v>0</v>
      </c>
      <c r="BL131" s="14" t="s">
        <v>118</v>
      </c>
      <c r="BM131" s="129" t="s">
        <v>133</v>
      </c>
    </row>
    <row r="132" spans="2:65" s="1" customFormat="1" ht="11.25">
      <c r="B132" s="29"/>
      <c r="D132" s="131" t="s">
        <v>119</v>
      </c>
      <c r="F132" s="132" t="s">
        <v>132</v>
      </c>
      <c r="I132" s="133"/>
      <c r="L132" s="29"/>
      <c r="M132" s="134"/>
      <c r="U132" s="53"/>
      <c r="AT132" s="14" t="s">
        <v>119</v>
      </c>
      <c r="AU132" s="14" t="s">
        <v>80</v>
      </c>
    </row>
    <row r="133" spans="2:65" s="10" customFormat="1" ht="25.9" customHeight="1">
      <c r="B133" s="108"/>
      <c r="D133" s="109" t="s">
        <v>71</v>
      </c>
      <c r="E133" s="110" t="s">
        <v>134</v>
      </c>
      <c r="F133" s="110" t="s">
        <v>135</v>
      </c>
      <c r="I133" s="111"/>
      <c r="J133" s="112">
        <f>BK133</f>
        <v>0</v>
      </c>
      <c r="L133" s="108"/>
      <c r="M133" s="113"/>
      <c r="P133" s="114">
        <v>0</v>
      </c>
      <c r="R133" s="114">
        <v>0</v>
      </c>
      <c r="T133" s="114">
        <v>0</v>
      </c>
      <c r="U133" s="115"/>
      <c r="AR133" s="109" t="s">
        <v>80</v>
      </c>
      <c r="AT133" s="116" t="s">
        <v>71</v>
      </c>
      <c r="AU133" s="116" t="s">
        <v>72</v>
      </c>
      <c r="AY133" s="109" t="s">
        <v>113</v>
      </c>
      <c r="BK133" s="117">
        <v>0</v>
      </c>
    </row>
    <row r="134" spans="2:65" s="10" customFormat="1" ht="25.9" customHeight="1">
      <c r="B134" s="108"/>
      <c r="D134" s="109" t="s">
        <v>71</v>
      </c>
      <c r="E134" s="110" t="s">
        <v>136</v>
      </c>
      <c r="F134" s="110" t="s">
        <v>137</v>
      </c>
      <c r="I134" s="111"/>
      <c r="J134" s="112">
        <f>BK134</f>
        <v>0</v>
      </c>
      <c r="L134" s="108"/>
      <c r="M134" s="113"/>
      <c r="P134" s="114">
        <f>SUM(P135:P162)</f>
        <v>0</v>
      </c>
      <c r="R134" s="114">
        <f>SUM(R135:R162)</f>
        <v>0</v>
      </c>
      <c r="T134" s="114">
        <f>SUM(T135:T162)</f>
        <v>0</v>
      </c>
      <c r="U134" s="115"/>
      <c r="AR134" s="109" t="s">
        <v>80</v>
      </c>
      <c r="AT134" s="116" t="s">
        <v>71</v>
      </c>
      <c r="AU134" s="116" t="s">
        <v>72</v>
      </c>
      <c r="AY134" s="109" t="s">
        <v>113</v>
      </c>
      <c r="BK134" s="117">
        <f>SUM(BK135:BK162)</f>
        <v>0</v>
      </c>
    </row>
    <row r="135" spans="2:65" s="1" customFormat="1" ht="16.5" customHeight="1">
      <c r="B135" s="29"/>
      <c r="C135" s="118" t="s">
        <v>138</v>
      </c>
      <c r="D135" s="118" t="s">
        <v>114</v>
      </c>
      <c r="E135" s="119" t="s">
        <v>139</v>
      </c>
      <c r="F135" s="120" t="s">
        <v>140</v>
      </c>
      <c r="G135" s="121" t="s">
        <v>141</v>
      </c>
      <c r="H135" s="122">
        <v>5053.1850000000004</v>
      </c>
      <c r="I135" s="123"/>
      <c r="J135" s="124">
        <f>ROUND(I135*H135,2)</f>
        <v>0</v>
      </c>
      <c r="K135" s="120" t="s">
        <v>1</v>
      </c>
      <c r="L135" s="29"/>
      <c r="M135" s="125" t="s">
        <v>1</v>
      </c>
      <c r="N135" s="126" t="s">
        <v>37</v>
      </c>
      <c r="P135" s="127">
        <f>O135*H135</f>
        <v>0</v>
      </c>
      <c r="Q135" s="127">
        <v>0</v>
      </c>
      <c r="R135" s="127">
        <f>Q135*H135</f>
        <v>0</v>
      </c>
      <c r="S135" s="127">
        <v>0</v>
      </c>
      <c r="T135" s="127">
        <f>S135*H135</f>
        <v>0</v>
      </c>
      <c r="U135" s="128" t="s">
        <v>1</v>
      </c>
      <c r="AR135" s="129" t="s">
        <v>118</v>
      </c>
      <c r="AT135" s="129" t="s">
        <v>114</v>
      </c>
      <c r="AU135" s="129" t="s">
        <v>80</v>
      </c>
      <c r="AY135" s="14" t="s">
        <v>113</v>
      </c>
      <c r="BE135" s="130">
        <f>IF(N135="základní",J135,0)</f>
        <v>0</v>
      </c>
      <c r="BF135" s="130">
        <f>IF(N135="snížená",J135,0)</f>
        <v>0</v>
      </c>
      <c r="BG135" s="130">
        <f>IF(N135="zákl. přenesená",J135,0)</f>
        <v>0</v>
      </c>
      <c r="BH135" s="130">
        <f>IF(N135="sníž. přenesená",J135,0)</f>
        <v>0</v>
      </c>
      <c r="BI135" s="130">
        <f>IF(N135="nulová",J135,0)</f>
        <v>0</v>
      </c>
      <c r="BJ135" s="14" t="s">
        <v>80</v>
      </c>
      <c r="BK135" s="130">
        <f>ROUND(I135*H135,2)</f>
        <v>0</v>
      </c>
      <c r="BL135" s="14" t="s">
        <v>118</v>
      </c>
      <c r="BM135" s="129" t="s">
        <v>142</v>
      </c>
    </row>
    <row r="136" spans="2:65" s="1" customFormat="1" ht="11.25">
      <c r="B136" s="29"/>
      <c r="D136" s="131" t="s">
        <v>119</v>
      </c>
      <c r="F136" s="132" t="s">
        <v>140</v>
      </c>
      <c r="I136" s="133"/>
      <c r="L136" s="29"/>
      <c r="M136" s="134"/>
      <c r="U136" s="53"/>
      <c r="AT136" s="14" t="s">
        <v>119</v>
      </c>
      <c r="AU136" s="14" t="s">
        <v>80</v>
      </c>
    </row>
    <row r="137" spans="2:65" s="11" customFormat="1" ht="11.25">
      <c r="B137" s="135"/>
      <c r="D137" s="131" t="s">
        <v>127</v>
      </c>
      <c r="E137" s="136" t="s">
        <v>1</v>
      </c>
      <c r="F137" s="137" t="s">
        <v>143</v>
      </c>
      <c r="H137" s="138">
        <v>5053.1850000000004</v>
      </c>
      <c r="I137" s="139"/>
      <c r="L137" s="135"/>
      <c r="M137" s="140"/>
      <c r="U137" s="141"/>
      <c r="AT137" s="136" t="s">
        <v>127</v>
      </c>
      <c r="AU137" s="136" t="s">
        <v>80</v>
      </c>
      <c r="AV137" s="11" t="s">
        <v>82</v>
      </c>
      <c r="AW137" s="11" t="s">
        <v>29</v>
      </c>
      <c r="AX137" s="11" t="s">
        <v>72</v>
      </c>
      <c r="AY137" s="136" t="s">
        <v>113</v>
      </c>
    </row>
    <row r="138" spans="2:65" s="12" customFormat="1" ht="11.25">
      <c r="B138" s="142"/>
      <c r="D138" s="131" t="s">
        <v>127</v>
      </c>
      <c r="E138" s="143" t="s">
        <v>1</v>
      </c>
      <c r="F138" s="144" t="s">
        <v>144</v>
      </c>
      <c r="H138" s="145">
        <v>5053.1850000000004</v>
      </c>
      <c r="I138" s="146"/>
      <c r="L138" s="142"/>
      <c r="M138" s="147"/>
      <c r="U138" s="148"/>
      <c r="AT138" s="143" t="s">
        <v>127</v>
      </c>
      <c r="AU138" s="143" t="s">
        <v>80</v>
      </c>
      <c r="AV138" s="12" t="s">
        <v>118</v>
      </c>
      <c r="AW138" s="12" t="s">
        <v>29</v>
      </c>
      <c r="AX138" s="12" t="s">
        <v>80</v>
      </c>
      <c r="AY138" s="143" t="s">
        <v>113</v>
      </c>
    </row>
    <row r="139" spans="2:65" s="1" customFormat="1" ht="16.5" customHeight="1">
      <c r="B139" s="29"/>
      <c r="C139" s="118" t="s">
        <v>145</v>
      </c>
      <c r="D139" s="118" t="s">
        <v>114</v>
      </c>
      <c r="E139" s="119" t="s">
        <v>146</v>
      </c>
      <c r="F139" s="120" t="s">
        <v>147</v>
      </c>
      <c r="G139" s="121" t="s">
        <v>141</v>
      </c>
      <c r="H139" s="122">
        <v>561.46500000000003</v>
      </c>
      <c r="I139" s="123"/>
      <c r="J139" s="124">
        <f>ROUND(I139*H139,2)</f>
        <v>0</v>
      </c>
      <c r="K139" s="120" t="s">
        <v>1</v>
      </c>
      <c r="L139" s="29"/>
      <c r="M139" s="125" t="s">
        <v>1</v>
      </c>
      <c r="N139" s="126" t="s">
        <v>37</v>
      </c>
      <c r="P139" s="127">
        <f>O139*H139</f>
        <v>0</v>
      </c>
      <c r="Q139" s="127">
        <v>0</v>
      </c>
      <c r="R139" s="127">
        <f>Q139*H139</f>
        <v>0</v>
      </c>
      <c r="S139" s="127">
        <v>0</v>
      </c>
      <c r="T139" s="127">
        <f>S139*H139</f>
        <v>0</v>
      </c>
      <c r="U139" s="128" t="s">
        <v>1</v>
      </c>
      <c r="AR139" s="129" t="s">
        <v>118</v>
      </c>
      <c r="AT139" s="129" t="s">
        <v>114</v>
      </c>
      <c r="AU139" s="129" t="s">
        <v>80</v>
      </c>
      <c r="AY139" s="14" t="s">
        <v>113</v>
      </c>
      <c r="BE139" s="130">
        <f>IF(N139="základní",J139,0)</f>
        <v>0</v>
      </c>
      <c r="BF139" s="130">
        <f>IF(N139="snížená",J139,0)</f>
        <v>0</v>
      </c>
      <c r="BG139" s="130">
        <f>IF(N139="zákl. přenesená",J139,0)</f>
        <v>0</v>
      </c>
      <c r="BH139" s="130">
        <f>IF(N139="sníž. přenesená",J139,0)</f>
        <v>0</v>
      </c>
      <c r="BI139" s="130">
        <f>IF(N139="nulová",J139,0)</f>
        <v>0</v>
      </c>
      <c r="BJ139" s="14" t="s">
        <v>80</v>
      </c>
      <c r="BK139" s="130">
        <f>ROUND(I139*H139,2)</f>
        <v>0</v>
      </c>
      <c r="BL139" s="14" t="s">
        <v>118</v>
      </c>
      <c r="BM139" s="129" t="s">
        <v>148</v>
      </c>
    </row>
    <row r="140" spans="2:65" s="1" customFormat="1" ht="11.25">
      <c r="B140" s="29"/>
      <c r="D140" s="131" t="s">
        <v>119</v>
      </c>
      <c r="F140" s="132" t="s">
        <v>147</v>
      </c>
      <c r="I140" s="133"/>
      <c r="L140" s="29"/>
      <c r="M140" s="134"/>
      <c r="U140" s="53"/>
      <c r="AT140" s="14" t="s">
        <v>119</v>
      </c>
      <c r="AU140" s="14" t="s">
        <v>80</v>
      </c>
    </row>
    <row r="141" spans="2:65" s="1" customFormat="1" ht="21.75" customHeight="1">
      <c r="B141" s="29"/>
      <c r="C141" s="118" t="s">
        <v>149</v>
      </c>
      <c r="D141" s="118" t="s">
        <v>114</v>
      </c>
      <c r="E141" s="119" t="s">
        <v>150</v>
      </c>
      <c r="F141" s="120" t="s">
        <v>151</v>
      </c>
      <c r="G141" s="121" t="s">
        <v>141</v>
      </c>
      <c r="H141" s="122">
        <v>561.46500000000003</v>
      </c>
      <c r="I141" s="123"/>
      <c r="J141" s="124">
        <f>ROUND(I141*H141,2)</f>
        <v>0</v>
      </c>
      <c r="K141" s="120" t="s">
        <v>1</v>
      </c>
      <c r="L141" s="29"/>
      <c r="M141" s="125" t="s">
        <v>1</v>
      </c>
      <c r="N141" s="126" t="s">
        <v>37</v>
      </c>
      <c r="P141" s="127">
        <f>O141*H141</f>
        <v>0</v>
      </c>
      <c r="Q141" s="127">
        <v>0</v>
      </c>
      <c r="R141" s="127">
        <f>Q141*H141</f>
        <v>0</v>
      </c>
      <c r="S141" s="127">
        <v>0</v>
      </c>
      <c r="T141" s="127">
        <f>S141*H141</f>
        <v>0</v>
      </c>
      <c r="U141" s="128" t="s">
        <v>1</v>
      </c>
      <c r="AR141" s="129" t="s">
        <v>118</v>
      </c>
      <c r="AT141" s="129" t="s">
        <v>114</v>
      </c>
      <c r="AU141" s="129" t="s">
        <v>80</v>
      </c>
      <c r="AY141" s="14" t="s">
        <v>113</v>
      </c>
      <c r="BE141" s="130">
        <f>IF(N141="základní",J141,0)</f>
        <v>0</v>
      </c>
      <c r="BF141" s="130">
        <f>IF(N141="snížená",J141,0)</f>
        <v>0</v>
      </c>
      <c r="BG141" s="130">
        <f>IF(N141="zákl. přenesená",J141,0)</f>
        <v>0</v>
      </c>
      <c r="BH141" s="130">
        <f>IF(N141="sníž. přenesená",J141,0)</f>
        <v>0</v>
      </c>
      <c r="BI141" s="130">
        <f>IF(N141="nulová",J141,0)</f>
        <v>0</v>
      </c>
      <c r="BJ141" s="14" t="s">
        <v>80</v>
      </c>
      <c r="BK141" s="130">
        <f>ROUND(I141*H141,2)</f>
        <v>0</v>
      </c>
      <c r="BL141" s="14" t="s">
        <v>118</v>
      </c>
      <c r="BM141" s="129" t="s">
        <v>152</v>
      </c>
    </row>
    <row r="142" spans="2:65" s="1" customFormat="1" ht="11.25">
      <c r="B142" s="29"/>
      <c r="D142" s="131" t="s">
        <v>119</v>
      </c>
      <c r="F142" s="132" t="s">
        <v>151</v>
      </c>
      <c r="I142" s="133"/>
      <c r="L142" s="29"/>
      <c r="M142" s="134"/>
      <c r="U142" s="53"/>
      <c r="AT142" s="14" t="s">
        <v>119</v>
      </c>
      <c r="AU142" s="14" t="s">
        <v>80</v>
      </c>
    </row>
    <row r="143" spans="2:65" s="1" customFormat="1" ht="16.5" customHeight="1">
      <c r="B143" s="29"/>
      <c r="C143" s="118" t="s">
        <v>153</v>
      </c>
      <c r="D143" s="118" t="s">
        <v>114</v>
      </c>
      <c r="E143" s="119" t="s">
        <v>154</v>
      </c>
      <c r="F143" s="120" t="s">
        <v>155</v>
      </c>
      <c r="G143" s="121" t="s">
        <v>141</v>
      </c>
      <c r="H143" s="122">
        <v>386</v>
      </c>
      <c r="I143" s="123"/>
      <c r="J143" s="124">
        <f>ROUND(I143*H143,2)</f>
        <v>0</v>
      </c>
      <c r="K143" s="120" t="s">
        <v>1</v>
      </c>
      <c r="L143" s="29"/>
      <c r="M143" s="125" t="s">
        <v>1</v>
      </c>
      <c r="N143" s="126" t="s">
        <v>37</v>
      </c>
      <c r="P143" s="127">
        <f>O143*H143</f>
        <v>0</v>
      </c>
      <c r="Q143" s="127">
        <v>0</v>
      </c>
      <c r="R143" s="127">
        <f>Q143*H143</f>
        <v>0</v>
      </c>
      <c r="S143" s="127">
        <v>0</v>
      </c>
      <c r="T143" s="127">
        <f>S143*H143</f>
        <v>0</v>
      </c>
      <c r="U143" s="128" t="s">
        <v>1</v>
      </c>
      <c r="AR143" s="129" t="s">
        <v>118</v>
      </c>
      <c r="AT143" s="129" t="s">
        <v>114</v>
      </c>
      <c r="AU143" s="129" t="s">
        <v>80</v>
      </c>
      <c r="AY143" s="14" t="s">
        <v>113</v>
      </c>
      <c r="BE143" s="130">
        <f>IF(N143="základní",J143,0)</f>
        <v>0</v>
      </c>
      <c r="BF143" s="130">
        <f>IF(N143="snížená",J143,0)</f>
        <v>0</v>
      </c>
      <c r="BG143" s="130">
        <f>IF(N143="zákl. přenesená",J143,0)</f>
        <v>0</v>
      </c>
      <c r="BH143" s="130">
        <f>IF(N143="sníž. přenesená",J143,0)</f>
        <v>0</v>
      </c>
      <c r="BI143" s="130">
        <f>IF(N143="nulová",J143,0)</f>
        <v>0</v>
      </c>
      <c r="BJ143" s="14" t="s">
        <v>80</v>
      </c>
      <c r="BK143" s="130">
        <f>ROUND(I143*H143,2)</f>
        <v>0</v>
      </c>
      <c r="BL143" s="14" t="s">
        <v>118</v>
      </c>
      <c r="BM143" s="129" t="s">
        <v>156</v>
      </c>
    </row>
    <row r="144" spans="2:65" s="1" customFormat="1" ht="11.25">
      <c r="B144" s="29"/>
      <c r="D144" s="131" t="s">
        <v>119</v>
      </c>
      <c r="F144" s="132" t="s">
        <v>155</v>
      </c>
      <c r="I144" s="133"/>
      <c r="L144" s="29"/>
      <c r="M144" s="134"/>
      <c r="U144" s="53"/>
      <c r="AT144" s="14" t="s">
        <v>119</v>
      </c>
      <c r="AU144" s="14" t="s">
        <v>80</v>
      </c>
    </row>
    <row r="145" spans="2:65" s="1" customFormat="1" ht="16.5" customHeight="1">
      <c r="B145" s="29"/>
      <c r="C145" s="118" t="s">
        <v>157</v>
      </c>
      <c r="D145" s="118" t="s">
        <v>114</v>
      </c>
      <c r="E145" s="119" t="s">
        <v>158</v>
      </c>
      <c r="F145" s="120" t="s">
        <v>159</v>
      </c>
      <c r="G145" s="121" t="s">
        <v>141</v>
      </c>
      <c r="H145" s="122">
        <v>8</v>
      </c>
      <c r="I145" s="123"/>
      <c r="J145" s="124">
        <f>ROUND(I145*H145,2)</f>
        <v>0</v>
      </c>
      <c r="K145" s="120" t="s">
        <v>1</v>
      </c>
      <c r="L145" s="29"/>
      <c r="M145" s="125" t="s">
        <v>1</v>
      </c>
      <c r="N145" s="126" t="s">
        <v>37</v>
      </c>
      <c r="P145" s="127">
        <f>O145*H145</f>
        <v>0</v>
      </c>
      <c r="Q145" s="127">
        <v>0</v>
      </c>
      <c r="R145" s="127">
        <f>Q145*H145</f>
        <v>0</v>
      </c>
      <c r="S145" s="127">
        <v>0</v>
      </c>
      <c r="T145" s="127">
        <f>S145*H145</f>
        <v>0</v>
      </c>
      <c r="U145" s="128" t="s">
        <v>1</v>
      </c>
      <c r="AR145" s="129" t="s">
        <v>118</v>
      </c>
      <c r="AT145" s="129" t="s">
        <v>114</v>
      </c>
      <c r="AU145" s="129" t="s">
        <v>80</v>
      </c>
      <c r="AY145" s="14" t="s">
        <v>113</v>
      </c>
      <c r="BE145" s="130">
        <f>IF(N145="základní",J145,0)</f>
        <v>0</v>
      </c>
      <c r="BF145" s="130">
        <f>IF(N145="snížená",J145,0)</f>
        <v>0</v>
      </c>
      <c r="BG145" s="130">
        <f>IF(N145="zákl. přenesená",J145,0)</f>
        <v>0</v>
      </c>
      <c r="BH145" s="130">
        <f>IF(N145="sníž. přenesená",J145,0)</f>
        <v>0</v>
      </c>
      <c r="BI145" s="130">
        <f>IF(N145="nulová",J145,0)</f>
        <v>0</v>
      </c>
      <c r="BJ145" s="14" t="s">
        <v>80</v>
      </c>
      <c r="BK145" s="130">
        <f>ROUND(I145*H145,2)</f>
        <v>0</v>
      </c>
      <c r="BL145" s="14" t="s">
        <v>118</v>
      </c>
      <c r="BM145" s="129" t="s">
        <v>160</v>
      </c>
    </row>
    <row r="146" spans="2:65" s="1" customFormat="1" ht="11.25">
      <c r="B146" s="29"/>
      <c r="D146" s="131" t="s">
        <v>119</v>
      </c>
      <c r="F146" s="132" t="s">
        <v>159</v>
      </c>
      <c r="I146" s="133"/>
      <c r="L146" s="29"/>
      <c r="M146" s="134"/>
      <c r="U146" s="53"/>
      <c r="AT146" s="14" t="s">
        <v>119</v>
      </c>
      <c r="AU146" s="14" t="s">
        <v>80</v>
      </c>
    </row>
    <row r="147" spans="2:65" s="1" customFormat="1" ht="24.2" customHeight="1">
      <c r="B147" s="29"/>
      <c r="C147" s="118" t="s">
        <v>161</v>
      </c>
      <c r="D147" s="118" t="s">
        <v>114</v>
      </c>
      <c r="E147" s="119" t="s">
        <v>162</v>
      </c>
      <c r="F147" s="120" t="s">
        <v>163</v>
      </c>
      <c r="G147" s="121" t="s">
        <v>141</v>
      </c>
      <c r="H147" s="122">
        <v>1.3</v>
      </c>
      <c r="I147" s="123"/>
      <c r="J147" s="124">
        <f>ROUND(I147*H147,2)</f>
        <v>0</v>
      </c>
      <c r="K147" s="120" t="s">
        <v>1</v>
      </c>
      <c r="L147" s="29"/>
      <c r="M147" s="125" t="s">
        <v>1</v>
      </c>
      <c r="N147" s="126" t="s">
        <v>37</v>
      </c>
      <c r="P147" s="127">
        <f>O147*H147</f>
        <v>0</v>
      </c>
      <c r="Q147" s="127">
        <v>0</v>
      </c>
      <c r="R147" s="127">
        <f>Q147*H147</f>
        <v>0</v>
      </c>
      <c r="S147" s="127">
        <v>0</v>
      </c>
      <c r="T147" s="127">
        <f>S147*H147</f>
        <v>0</v>
      </c>
      <c r="U147" s="128" t="s">
        <v>1</v>
      </c>
      <c r="AR147" s="129" t="s">
        <v>118</v>
      </c>
      <c r="AT147" s="129" t="s">
        <v>114</v>
      </c>
      <c r="AU147" s="129" t="s">
        <v>80</v>
      </c>
      <c r="AY147" s="14" t="s">
        <v>113</v>
      </c>
      <c r="BE147" s="130">
        <f>IF(N147="základní",J147,0)</f>
        <v>0</v>
      </c>
      <c r="BF147" s="130">
        <f>IF(N147="snížená",J147,0)</f>
        <v>0</v>
      </c>
      <c r="BG147" s="130">
        <f>IF(N147="zákl. přenesená",J147,0)</f>
        <v>0</v>
      </c>
      <c r="BH147" s="130">
        <f>IF(N147="sníž. přenesená",J147,0)</f>
        <v>0</v>
      </c>
      <c r="BI147" s="130">
        <f>IF(N147="nulová",J147,0)</f>
        <v>0</v>
      </c>
      <c r="BJ147" s="14" t="s">
        <v>80</v>
      </c>
      <c r="BK147" s="130">
        <f>ROUND(I147*H147,2)</f>
        <v>0</v>
      </c>
      <c r="BL147" s="14" t="s">
        <v>118</v>
      </c>
      <c r="BM147" s="129" t="s">
        <v>164</v>
      </c>
    </row>
    <row r="148" spans="2:65" s="1" customFormat="1" ht="11.25">
      <c r="B148" s="29"/>
      <c r="D148" s="131" t="s">
        <v>119</v>
      </c>
      <c r="F148" s="132" t="s">
        <v>163</v>
      </c>
      <c r="I148" s="133"/>
      <c r="L148" s="29"/>
      <c r="M148" s="134"/>
      <c r="U148" s="53"/>
      <c r="AT148" s="14" t="s">
        <v>119</v>
      </c>
      <c r="AU148" s="14" t="s">
        <v>80</v>
      </c>
    </row>
    <row r="149" spans="2:65" s="1" customFormat="1" ht="16.5" customHeight="1">
      <c r="B149" s="29"/>
      <c r="C149" s="118" t="s">
        <v>165</v>
      </c>
      <c r="D149" s="118" t="s">
        <v>114</v>
      </c>
      <c r="E149" s="119" t="s">
        <v>166</v>
      </c>
      <c r="F149" s="120" t="s">
        <v>167</v>
      </c>
      <c r="G149" s="121" t="s">
        <v>141</v>
      </c>
      <c r="H149" s="122">
        <v>7</v>
      </c>
      <c r="I149" s="123"/>
      <c r="J149" s="124">
        <f>ROUND(I149*H149,2)</f>
        <v>0</v>
      </c>
      <c r="K149" s="120" t="s">
        <v>1</v>
      </c>
      <c r="L149" s="29"/>
      <c r="M149" s="125" t="s">
        <v>1</v>
      </c>
      <c r="N149" s="126" t="s">
        <v>37</v>
      </c>
      <c r="P149" s="127">
        <f>O149*H149</f>
        <v>0</v>
      </c>
      <c r="Q149" s="127">
        <v>0</v>
      </c>
      <c r="R149" s="127">
        <f>Q149*H149</f>
        <v>0</v>
      </c>
      <c r="S149" s="127">
        <v>0</v>
      </c>
      <c r="T149" s="127">
        <f>S149*H149</f>
        <v>0</v>
      </c>
      <c r="U149" s="128" t="s">
        <v>1</v>
      </c>
      <c r="AR149" s="129" t="s">
        <v>118</v>
      </c>
      <c r="AT149" s="129" t="s">
        <v>114</v>
      </c>
      <c r="AU149" s="129" t="s">
        <v>80</v>
      </c>
      <c r="AY149" s="14" t="s">
        <v>113</v>
      </c>
      <c r="BE149" s="130">
        <f>IF(N149="základní",J149,0)</f>
        <v>0</v>
      </c>
      <c r="BF149" s="130">
        <f>IF(N149="snížená",J149,0)</f>
        <v>0</v>
      </c>
      <c r="BG149" s="130">
        <f>IF(N149="zákl. přenesená",J149,0)</f>
        <v>0</v>
      </c>
      <c r="BH149" s="130">
        <f>IF(N149="sníž. přenesená",J149,0)</f>
        <v>0</v>
      </c>
      <c r="BI149" s="130">
        <f>IF(N149="nulová",J149,0)</f>
        <v>0</v>
      </c>
      <c r="BJ149" s="14" t="s">
        <v>80</v>
      </c>
      <c r="BK149" s="130">
        <f>ROUND(I149*H149,2)</f>
        <v>0</v>
      </c>
      <c r="BL149" s="14" t="s">
        <v>118</v>
      </c>
      <c r="BM149" s="129" t="s">
        <v>168</v>
      </c>
    </row>
    <row r="150" spans="2:65" s="1" customFormat="1" ht="11.25">
      <c r="B150" s="29"/>
      <c r="D150" s="131" t="s">
        <v>119</v>
      </c>
      <c r="F150" s="132" t="s">
        <v>167</v>
      </c>
      <c r="I150" s="133"/>
      <c r="L150" s="29"/>
      <c r="M150" s="134"/>
      <c r="U150" s="53"/>
      <c r="AT150" s="14" t="s">
        <v>119</v>
      </c>
      <c r="AU150" s="14" t="s">
        <v>80</v>
      </c>
    </row>
    <row r="151" spans="2:65" s="1" customFormat="1" ht="21.75" customHeight="1">
      <c r="B151" s="29"/>
      <c r="C151" s="118" t="s">
        <v>169</v>
      </c>
      <c r="D151" s="118" t="s">
        <v>114</v>
      </c>
      <c r="E151" s="119" t="s">
        <v>170</v>
      </c>
      <c r="F151" s="120" t="s">
        <v>171</v>
      </c>
      <c r="G151" s="121" t="s">
        <v>141</v>
      </c>
      <c r="H151" s="122">
        <v>6</v>
      </c>
      <c r="I151" s="123"/>
      <c r="J151" s="124">
        <f>ROUND(I151*H151,2)</f>
        <v>0</v>
      </c>
      <c r="K151" s="120" t="s">
        <v>1</v>
      </c>
      <c r="L151" s="29"/>
      <c r="M151" s="125" t="s">
        <v>1</v>
      </c>
      <c r="N151" s="126" t="s">
        <v>37</v>
      </c>
      <c r="P151" s="127">
        <f>O151*H151</f>
        <v>0</v>
      </c>
      <c r="Q151" s="127">
        <v>0</v>
      </c>
      <c r="R151" s="127">
        <f>Q151*H151</f>
        <v>0</v>
      </c>
      <c r="S151" s="127">
        <v>0</v>
      </c>
      <c r="T151" s="127">
        <f>S151*H151</f>
        <v>0</v>
      </c>
      <c r="U151" s="128" t="s">
        <v>1</v>
      </c>
      <c r="AR151" s="129" t="s">
        <v>118</v>
      </c>
      <c r="AT151" s="129" t="s">
        <v>114</v>
      </c>
      <c r="AU151" s="129" t="s">
        <v>80</v>
      </c>
      <c r="AY151" s="14" t="s">
        <v>113</v>
      </c>
      <c r="BE151" s="130">
        <f>IF(N151="základní",J151,0)</f>
        <v>0</v>
      </c>
      <c r="BF151" s="130">
        <f>IF(N151="snížená",J151,0)</f>
        <v>0</v>
      </c>
      <c r="BG151" s="130">
        <f>IF(N151="zákl. přenesená",J151,0)</f>
        <v>0</v>
      </c>
      <c r="BH151" s="130">
        <f>IF(N151="sníž. přenesená",J151,0)</f>
        <v>0</v>
      </c>
      <c r="BI151" s="130">
        <f>IF(N151="nulová",J151,0)</f>
        <v>0</v>
      </c>
      <c r="BJ151" s="14" t="s">
        <v>80</v>
      </c>
      <c r="BK151" s="130">
        <f>ROUND(I151*H151,2)</f>
        <v>0</v>
      </c>
      <c r="BL151" s="14" t="s">
        <v>118</v>
      </c>
      <c r="BM151" s="129" t="s">
        <v>172</v>
      </c>
    </row>
    <row r="152" spans="2:65" s="1" customFormat="1" ht="11.25">
      <c r="B152" s="29"/>
      <c r="D152" s="131" t="s">
        <v>119</v>
      </c>
      <c r="F152" s="132" t="s">
        <v>171</v>
      </c>
      <c r="I152" s="133"/>
      <c r="L152" s="29"/>
      <c r="M152" s="134"/>
      <c r="U152" s="53"/>
      <c r="AT152" s="14" t="s">
        <v>119</v>
      </c>
      <c r="AU152" s="14" t="s">
        <v>80</v>
      </c>
    </row>
    <row r="153" spans="2:65" s="1" customFormat="1" ht="16.5" customHeight="1">
      <c r="B153" s="29"/>
      <c r="C153" s="118" t="s">
        <v>173</v>
      </c>
      <c r="D153" s="118" t="s">
        <v>114</v>
      </c>
      <c r="E153" s="119" t="s">
        <v>174</v>
      </c>
      <c r="F153" s="120" t="s">
        <v>175</v>
      </c>
      <c r="G153" s="121" t="s">
        <v>141</v>
      </c>
      <c r="H153" s="122">
        <v>27</v>
      </c>
      <c r="I153" s="123"/>
      <c r="J153" s="124">
        <f>ROUND(I153*H153,2)</f>
        <v>0</v>
      </c>
      <c r="K153" s="120" t="s">
        <v>1</v>
      </c>
      <c r="L153" s="29"/>
      <c r="M153" s="125" t="s">
        <v>1</v>
      </c>
      <c r="N153" s="126" t="s">
        <v>37</v>
      </c>
      <c r="P153" s="127">
        <f>O153*H153</f>
        <v>0</v>
      </c>
      <c r="Q153" s="127">
        <v>0</v>
      </c>
      <c r="R153" s="127">
        <f>Q153*H153</f>
        <v>0</v>
      </c>
      <c r="S153" s="127">
        <v>0</v>
      </c>
      <c r="T153" s="127">
        <f>S153*H153</f>
        <v>0</v>
      </c>
      <c r="U153" s="128" t="s">
        <v>1</v>
      </c>
      <c r="AR153" s="129" t="s">
        <v>118</v>
      </c>
      <c r="AT153" s="129" t="s">
        <v>114</v>
      </c>
      <c r="AU153" s="129" t="s">
        <v>80</v>
      </c>
      <c r="AY153" s="14" t="s">
        <v>113</v>
      </c>
      <c r="BE153" s="130">
        <f>IF(N153="základní",J153,0)</f>
        <v>0</v>
      </c>
      <c r="BF153" s="130">
        <f>IF(N153="snížená",J153,0)</f>
        <v>0</v>
      </c>
      <c r="BG153" s="130">
        <f>IF(N153="zákl. přenesená",J153,0)</f>
        <v>0</v>
      </c>
      <c r="BH153" s="130">
        <f>IF(N153="sníž. přenesená",J153,0)</f>
        <v>0</v>
      </c>
      <c r="BI153" s="130">
        <f>IF(N153="nulová",J153,0)</f>
        <v>0</v>
      </c>
      <c r="BJ153" s="14" t="s">
        <v>80</v>
      </c>
      <c r="BK153" s="130">
        <f>ROUND(I153*H153,2)</f>
        <v>0</v>
      </c>
      <c r="BL153" s="14" t="s">
        <v>118</v>
      </c>
      <c r="BM153" s="129" t="s">
        <v>176</v>
      </c>
    </row>
    <row r="154" spans="2:65" s="1" customFormat="1" ht="11.25">
      <c r="B154" s="29"/>
      <c r="D154" s="131" t="s">
        <v>119</v>
      </c>
      <c r="F154" s="132" t="s">
        <v>175</v>
      </c>
      <c r="I154" s="133"/>
      <c r="L154" s="29"/>
      <c r="M154" s="134"/>
      <c r="U154" s="53"/>
      <c r="AT154" s="14" t="s">
        <v>119</v>
      </c>
      <c r="AU154" s="14" t="s">
        <v>80</v>
      </c>
    </row>
    <row r="155" spans="2:65" s="1" customFormat="1" ht="16.5" customHeight="1">
      <c r="B155" s="29"/>
      <c r="C155" s="118" t="s">
        <v>177</v>
      </c>
      <c r="D155" s="118" t="s">
        <v>114</v>
      </c>
      <c r="E155" s="119" t="s">
        <v>178</v>
      </c>
      <c r="F155" s="120" t="s">
        <v>179</v>
      </c>
      <c r="G155" s="121" t="s">
        <v>141</v>
      </c>
      <c r="H155" s="122">
        <v>8.6999999999999993</v>
      </c>
      <c r="I155" s="123"/>
      <c r="J155" s="124">
        <f>ROUND(I155*H155,2)</f>
        <v>0</v>
      </c>
      <c r="K155" s="120" t="s">
        <v>1</v>
      </c>
      <c r="L155" s="29"/>
      <c r="M155" s="125" t="s">
        <v>1</v>
      </c>
      <c r="N155" s="126" t="s">
        <v>37</v>
      </c>
      <c r="P155" s="127">
        <f>O155*H155</f>
        <v>0</v>
      </c>
      <c r="Q155" s="127">
        <v>0</v>
      </c>
      <c r="R155" s="127">
        <f>Q155*H155</f>
        <v>0</v>
      </c>
      <c r="S155" s="127">
        <v>0</v>
      </c>
      <c r="T155" s="127">
        <f>S155*H155</f>
        <v>0</v>
      </c>
      <c r="U155" s="128" t="s">
        <v>1</v>
      </c>
      <c r="AR155" s="129" t="s">
        <v>118</v>
      </c>
      <c r="AT155" s="129" t="s">
        <v>114</v>
      </c>
      <c r="AU155" s="129" t="s">
        <v>80</v>
      </c>
      <c r="AY155" s="14" t="s">
        <v>113</v>
      </c>
      <c r="BE155" s="130">
        <f>IF(N155="základní",J155,0)</f>
        <v>0</v>
      </c>
      <c r="BF155" s="130">
        <f>IF(N155="snížená",J155,0)</f>
        <v>0</v>
      </c>
      <c r="BG155" s="130">
        <f>IF(N155="zákl. přenesená",J155,0)</f>
        <v>0</v>
      </c>
      <c r="BH155" s="130">
        <f>IF(N155="sníž. přenesená",J155,0)</f>
        <v>0</v>
      </c>
      <c r="BI155" s="130">
        <f>IF(N155="nulová",J155,0)</f>
        <v>0</v>
      </c>
      <c r="BJ155" s="14" t="s">
        <v>80</v>
      </c>
      <c r="BK155" s="130">
        <f>ROUND(I155*H155,2)</f>
        <v>0</v>
      </c>
      <c r="BL155" s="14" t="s">
        <v>118</v>
      </c>
      <c r="BM155" s="129" t="s">
        <v>180</v>
      </c>
    </row>
    <row r="156" spans="2:65" s="1" customFormat="1" ht="11.25">
      <c r="B156" s="29"/>
      <c r="D156" s="131" t="s">
        <v>119</v>
      </c>
      <c r="F156" s="132" t="s">
        <v>179</v>
      </c>
      <c r="I156" s="133"/>
      <c r="L156" s="29"/>
      <c r="M156" s="134"/>
      <c r="U156" s="53"/>
      <c r="AT156" s="14" t="s">
        <v>119</v>
      </c>
      <c r="AU156" s="14" t="s">
        <v>80</v>
      </c>
    </row>
    <row r="157" spans="2:65" s="1" customFormat="1" ht="21.75" customHeight="1">
      <c r="B157" s="29"/>
      <c r="C157" s="118" t="s">
        <v>181</v>
      </c>
      <c r="D157" s="118" t="s">
        <v>114</v>
      </c>
      <c r="E157" s="119" t="s">
        <v>182</v>
      </c>
      <c r="F157" s="120" t="s">
        <v>183</v>
      </c>
      <c r="G157" s="121" t="s">
        <v>141</v>
      </c>
      <c r="H157" s="122">
        <v>117.465</v>
      </c>
      <c r="I157" s="123"/>
      <c r="J157" s="124">
        <f>ROUND(I157*H157,2)</f>
        <v>0</v>
      </c>
      <c r="K157" s="120" t="s">
        <v>1</v>
      </c>
      <c r="L157" s="29"/>
      <c r="M157" s="125" t="s">
        <v>1</v>
      </c>
      <c r="N157" s="126" t="s">
        <v>37</v>
      </c>
      <c r="P157" s="127">
        <f>O157*H157</f>
        <v>0</v>
      </c>
      <c r="Q157" s="127">
        <v>0</v>
      </c>
      <c r="R157" s="127">
        <f>Q157*H157</f>
        <v>0</v>
      </c>
      <c r="S157" s="127">
        <v>0</v>
      </c>
      <c r="T157" s="127">
        <f>S157*H157</f>
        <v>0</v>
      </c>
      <c r="U157" s="128" t="s">
        <v>1</v>
      </c>
      <c r="AR157" s="129" t="s">
        <v>118</v>
      </c>
      <c r="AT157" s="129" t="s">
        <v>114</v>
      </c>
      <c r="AU157" s="129" t="s">
        <v>80</v>
      </c>
      <c r="AY157" s="14" t="s">
        <v>113</v>
      </c>
      <c r="BE157" s="130">
        <f>IF(N157="základní",J157,0)</f>
        <v>0</v>
      </c>
      <c r="BF157" s="130">
        <f>IF(N157="snížená",J157,0)</f>
        <v>0</v>
      </c>
      <c r="BG157" s="130">
        <f>IF(N157="zákl. přenesená",J157,0)</f>
        <v>0</v>
      </c>
      <c r="BH157" s="130">
        <f>IF(N157="sníž. přenesená",J157,0)</f>
        <v>0</v>
      </c>
      <c r="BI157" s="130">
        <f>IF(N157="nulová",J157,0)</f>
        <v>0</v>
      </c>
      <c r="BJ157" s="14" t="s">
        <v>80</v>
      </c>
      <c r="BK157" s="130">
        <f>ROUND(I157*H157,2)</f>
        <v>0</v>
      </c>
      <c r="BL157" s="14" t="s">
        <v>118</v>
      </c>
      <c r="BM157" s="129" t="s">
        <v>184</v>
      </c>
    </row>
    <row r="158" spans="2:65" s="1" customFormat="1" ht="11.25">
      <c r="B158" s="29"/>
      <c r="D158" s="131" t="s">
        <v>119</v>
      </c>
      <c r="F158" s="132" t="s">
        <v>183</v>
      </c>
      <c r="I158" s="133"/>
      <c r="L158" s="29"/>
      <c r="M158" s="134"/>
      <c r="U158" s="53"/>
      <c r="AT158" s="14" t="s">
        <v>119</v>
      </c>
      <c r="AU158" s="14" t="s">
        <v>80</v>
      </c>
    </row>
    <row r="159" spans="2:65" s="11" customFormat="1" ht="11.25">
      <c r="B159" s="135"/>
      <c r="D159" s="131" t="s">
        <v>127</v>
      </c>
      <c r="E159" s="136" t="s">
        <v>1</v>
      </c>
      <c r="F159" s="137" t="s">
        <v>185</v>
      </c>
      <c r="H159" s="138">
        <v>117.465</v>
      </c>
      <c r="I159" s="139"/>
      <c r="L159" s="135"/>
      <c r="M159" s="140"/>
      <c r="U159" s="141"/>
      <c r="AT159" s="136" t="s">
        <v>127</v>
      </c>
      <c r="AU159" s="136" t="s">
        <v>80</v>
      </c>
      <c r="AV159" s="11" t="s">
        <v>82</v>
      </c>
      <c r="AW159" s="11" t="s">
        <v>29</v>
      </c>
      <c r="AX159" s="11" t="s">
        <v>72</v>
      </c>
      <c r="AY159" s="136" t="s">
        <v>113</v>
      </c>
    </row>
    <row r="160" spans="2:65" s="12" customFormat="1" ht="11.25">
      <c r="B160" s="142"/>
      <c r="D160" s="131" t="s">
        <v>127</v>
      </c>
      <c r="E160" s="143" t="s">
        <v>1</v>
      </c>
      <c r="F160" s="144" t="s">
        <v>144</v>
      </c>
      <c r="H160" s="145">
        <v>117.465</v>
      </c>
      <c r="I160" s="146"/>
      <c r="L160" s="142"/>
      <c r="M160" s="147"/>
      <c r="U160" s="148"/>
      <c r="AT160" s="143" t="s">
        <v>127</v>
      </c>
      <c r="AU160" s="143" t="s">
        <v>80</v>
      </c>
      <c r="AV160" s="12" t="s">
        <v>118</v>
      </c>
      <c r="AW160" s="12" t="s">
        <v>29</v>
      </c>
      <c r="AX160" s="12" t="s">
        <v>80</v>
      </c>
      <c r="AY160" s="143" t="s">
        <v>113</v>
      </c>
    </row>
    <row r="161" spans="2:65" s="1" customFormat="1" ht="24.2" customHeight="1">
      <c r="B161" s="29"/>
      <c r="C161" s="118" t="s">
        <v>186</v>
      </c>
      <c r="D161" s="118" t="s">
        <v>114</v>
      </c>
      <c r="E161" s="119" t="s">
        <v>187</v>
      </c>
      <c r="F161" s="120" t="s">
        <v>188</v>
      </c>
      <c r="G161" s="121" t="s">
        <v>189</v>
      </c>
      <c r="H161" s="122">
        <v>62</v>
      </c>
      <c r="I161" s="123"/>
      <c r="J161" s="124">
        <f>ROUND(I161*H161,2)</f>
        <v>0</v>
      </c>
      <c r="K161" s="120" t="s">
        <v>124</v>
      </c>
      <c r="L161" s="29"/>
      <c r="M161" s="125" t="s">
        <v>1</v>
      </c>
      <c r="N161" s="126" t="s">
        <v>37</v>
      </c>
      <c r="P161" s="127">
        <f>O161*H161</f>
        <v>0</v>
      </c>
      <c r="Q161" s="127">
        <v>0</v>
      </c>
      <c r="R161" s="127">
        <f>Q161*H161</f>
        <v>0</v>
      </c>
      <c r="S161" s="127">
        <v>0</v>
      </c>
      <c r="T161" s="127">
        <f>S161*H161</f>
        <v>0</v>
      </c>
      <c r="U161" s="128" t="s">
        <v>1</v>
      </c>
      <c r="AR161" s="129" t="s">
        <v>118</v>
      </c>
      <c r="AT161" s="129" t="s">
        <v>114</v>
      </c>
      <c r="AU161" s="129" t="s">
        <v>80</v>
      </c>
      <c r="AY161" s="14" t="s">
        <v>113</v>
      </c>
      <c r="BE161" s="130">
        <f>IF(N161="základní",J161,0)</f>
        <v>0</v>
      </c>
      <c r="BF161" s="130">
        <f>IF(N161="snížená",J161,0)</f>
        <v>0</v>
      </c>
      <c r="BG161" s="130">
        <f>IF(N161="zákl. přenesená",J161,0)</f>
        <v>0</v>
      </c>
      <c r="BH161" s="130">
        <f>IF(N161="sníž. přenesená",J161,0)</f>
        <v>0</v>
      </c>
      <c r="BI161" s="130">
        <f>IF(N161="nulová",J161,0)</f>
        <v>0</v>
      </c>
      <c r="BJ161" s="14" t="s">
        <v>80</v>
      </c>
      <c r="BK161" s="130">
        <f>ROUND(I161*H161,2)</f>
        <v>0</v>
      </c>
      <c r="BL161" s="14" t="s">
        <v>118</v>
      </c>
      <c r="BM161" s="129" t="s">
        <v>190</v>
      </c>
    </row>
    <row r="162" spans="2:65" s="1" customFormat="1" ht="19.5">
      <c r="B162" s="29"/>
      <c r="D162" s="131" t="s">
        <v>119</v>
      </c>
      <c r="F162" s="132" t="s">
        <v>191</v>
      </c>
      <c r="I162" s="133"/>
      <c r="L162" s="29"/>
      <c r="M162" s="134"/>
      <c r="U162" s="53"/>
      <c r="AT162" s="14" t="s">
        <v>119</v>
      </c>
      <c r="AU162" s="14" t="s">
        <v>80</v>
      </c>
    </row>
    <row r="163" spans="2:65" s="10" customFormat="1" ht="25.9" customHeight="1">
      <c r="B163" s="108"/>
      <c r="D163" s="109" t="s">
        <v>71</v>
      </c>
      <c r="E163" s="110" t="s">
        <v>192</v>
      </c>
      <c r="F163" s="110" t="s">
        <v>193</v>
      </c>
      <c r="I163" s="111"/>
      <c r="J163" s="112">
        <f>BK163</f>
        <v>0</v>
      </c>
      <c r="L163" s="108"/>
      <c r="M163" s="113"/>
      <c r="P163" s="114">
        <f>SUM(P164:P178)</f>
        <v>0</v>
      </c>
      <c r="R163" s="114">
        <f>SUM(R164:R178)</f>
        <v>0</v>
      </c>
      <c r="T163" s="114">
        <f>SUM(T164:T178)</f>
        <v>522.9</v>
      </c>
      <c r="U163" s="115"/>
      <c r="AR163" s="109" t="s">
        <v>80</v>
      </c>
      <c r="AT163" s="116" t="s">
        <v>71</v>
      </c>
      <c r="AU163" s="116" t="s">
        <v>72</v>
      </c>
      <c r="AY163" s="109" t="s">
        <v>113</v>
      </c>
      <c r="BK163" s="117">
        <f>SUM(BK164:BK178)</f>
        <v>0</v>
      </c>
    </row>
    <row r="164" spans="2:65" s="1" customFormat="1" ht="37.9" customHeight="1">
      <c r="B164" s="29"/>
      <c r="C164" s="118" t="s">
        <v>142</v>
      </c>
      <c r="D164" s="118" t="s">
        <v>114</v>
      </c>
      <c r="E164" s="119" t="s">
        <v>194</v>
      </c>
      <c r="F164" s="120" t="s">
        <v>195</v>
      </c>
      <c r="G164" s="121" t="s">
        <v>123</v>
      </c>
      <c r="H164" s="122">
        <v>75</v>
      </c>
      <c r="I164" s="123"/>
      <c r="J164" s="124">
        <f>ROUND(I164*H164,2)</f>
        <v>0</v>
      </c>
      <c r="K164" s="120" t="s">
        <v>124</v>
      </c>
      <c r="L164" s="29"/>
      <c r="M164" s="125" t="s">
        <v>1</v>
      </c>
      <c r="N164" s="126" t="s">
        <v>37</v>
      </c>
      <c r="P164" s="127">
        <f>O164*H164</f>
        <v>0</v>
      </c>
      <c r="Q164" s="127">
        <v>0</v>
      </c>
      <c r="R164" s="127">
        <f>Q164*H164</f>
        <v>0</v>
      </c>
      <c r="S164" s="127">
        <v>0</v>
      </c>
      <c r="T164" s="127">
        <f>S164*H164</f>
        <v>0</v>
      </c>
      <c r="U164" s="128" t="s">
        <v>1</v>
      </c>
      <c r="AR164" s="129" t="s">
        <v>118</v>
      </c>
      <c r="AT164" s="129" t="s">
        <v>114</v>
      </c>
      <c r="AU164" s="129" t="s">
        <v>80</v>
      </c>
      <c r="AY164" s="14" t="s">
        <v>113</v>
      </c>
      <c r="BE164" s="130">
        <f>IF(N164="základní",J164,0)</f>
        <v>0</v>
      </c>
      <c r="BF164" s="130">
        <f>IF(N164="snížená",J164,0)</f>
        <v>0</v>
      </c>
      <c r="BG164" s="130">
        <f>IF(N164="zákl. přenesená",J164,0)</f>
        <v>0</v>
      </c>
      <c r="BH164" s="130">
        <f>IF(N164="sníž. přenesená",J164,0)</f>
        <v>0</v>
      </c>
      <c r="BI164" s="130">
        <f>IF(N164="nulová",J164,0)</f>
        <v>0</v>
      </c>
      <c r="BJ164" s="14" t="s">
        <v>80</v>
      </c>
      <c r="BK164" s="130">
        <f>ROUND(I164*H164,2)</f>
        <v>0</v>
      </c>
      <c r="BL164" s="14" t="s">
        <v>118</v>
      </c>
      <c r="BM164" s="129" t="s">
        <v>196</v>
      </c>
    </row>
    <row r="165" spans="2:65" s="1" customFormat="1" ht="29.25">
      <c r="B165" s="29"/>
      <c r="D165" s="131" t="s">
        <v>119</v>
      </c>
      <c r="F165" s="132" t="s">
        <v>197</v>
      </c>
      <c r="I165" s="133"/>
      <c r="L165" s="29"/>
      <c r="M165" s="134"/>
      <c r="U165" s="53"/>
      <c r="AT165" s="14" t="s">
        <v>119</v>
      </c>
      <c r="AU165" s="14" t="s">
        <v>80</v>
      </c>
    </row>
    <row r="166" spans="2:65" s="11" customFormat="1" ht="11.25">
      <c r="B166" s="135"/>
      <c r="D166" s="131" t="s">
        <v>127</v>
      </c>
      <c r="E166" s="136" t="s">
        <v>1</v>
      </c>
      <c r="F166" s="137" t="s">
        <v>198</v>
      </c>
      <c r="H166" s="138">
        <v>75</v>
      </c>
      <c r="I166" s="139"/>
      <c r="L166" s="135"/>
      <c r="M166" s="140"/>
      <c r="U166" s="141"/>
      <c r="AT166" s="136" t="s">
        <v>127</v>
      </c>
      <c r="AU166" s="136" t="s">
        <v>80</v>
      </c>
      <c r="AV166" s="11" t="s">
        <v>82</v>
      </c>
      <c r="AW166" s="11" t="s">
        <v>29</v>
      </c>
      <c r="AX166" s="11" t="s">
        <v>80</v>
      </c>
      <c r="AY166" s="136" t="s">
        <v>113</v>
      </c>
    </row>
    <row r="167" spans="2:65" s="1" customFormat="1" ht="37.9" customHeight="1">
      <c r="B167" s="29"/>
      <c r="C167" s="118" t="s">
        <v>199</v>
      </c>
      <c r="D167" s="118" t="s">
        <v>114</v>
      </c>
      <c r="E167" s="119" t="s">
        <v>200</v>
      </c>
      <c r="F167" s="120" t="s">
        <v>201</v>
      </c>
      <c r="G167" s="121" t="s">
        <v>123</v>
      </c>
      <c r="H167" s="122">
        <v>75</v>
      </c>
      <c r="I167" s="123"/>
      <c r="J167" s="124">
        <f>ROUND(I167*H167,2)</f>
        <v>0</v>
      </c>
      <c r="K167" s="120" t="s">
        <v>124</v>
      </c>
      <c r="L167" s="29"/>
      <c r="M167" s="125" t="s">
        <v>1</v>
      </c>
      <c r="N167" s="126" t="s">
        <v>37</v>
      </c>
      <c r="P167" s="127">
        <f>O167*H167</f>
        <v>0</v>
      </c>
      <c r="Q167" s="127">
        <v>0</v>
      </c>
      <c r="R167" s="127">
        <f>Q167*H167</f>
        <v>0</v>
      </c>
      <c r="S167" s="127">
        <v>0</v>
      </c>
      <c r="T167" s="127">
        <f>S167*H167</f>
        <v>0</v>
      </c>
      <c r="U167" s="128" t="s">
        <v>1</v>
      </c>
      <c r="AR167" s="129" t="s">
        <v>118</v>
      </c>
      <c r="AT167" s="129" t="s">
        <v>114</v>
      </c>
      <c r="AU167" s="129" t="s">
        <v>80</v>
      </c>
      <c r="AY167" s="14" t="s">
        <v>113</v>
      </c>
      <c r="BE167" s="130">
        <f>IF(N167="základní",J167,0)</f>
        <v>0</v>
      </c>
      <c r="BF167" s="130">
        <f>IF(N167="snížená",J167,0)</f>
        <v>0</v>
      </c>
      <c r="BG167" s="130">
        <f>IF(N167="zákl. přenesená",J167,0)</f>
        <v>0</v>
      </c>
      <c r="BH167" s="130">
        <f>IF(N167="sníž. přenesená",J167,0)</f>
        <v>0</v>
      </c>
      <c r="BI167" s="130">
        <f>IF(N167="nulová",J167,0)</f>
        <v>0</v>
      </c>
      <c r="BJ167" s="14" t="s">
        <v>80</v>
      </c>
      <c r="BK167" s="130">
        <f>ROUND(I167*H167,2)</f>
        <v>0</v>
      </c>
      <c r="BL167" s="14" t="s">
        <v>118</v>
      </c>
      <c r="BM167" s="129" t="s">
        <v>202</v>
      </c>
    </row>
    <row r="168" spans="2:65" s="1" customFormat="1" ht="29.25">
      <c r="B168" s="29"/>
      <c r="D168" s="131" t="s">
        <v>119</v>
      </c>
      <c r="F168" s="132" t="s">
        <v>203</v>
      </c>
      <c r="I168" s="133"/>
      <c r="L168" s="29"/>
      <c r="M168" s="134"/>
      <c r="U168" s="53"/>
      <c r="AT168" s="14" t="s">
        <v>119</v>
      </c>
      <c r="AU168" s="14" t="s">
        <v>80</v>
      </c>
    </row>
    <row r="169" spans="2:65" s="11" customFormat="1" ht="11.25">
      <c r="B169" s="135"/>
      <c r="D169" s="131" t="s">
        <v>127</v>
      </c>
      <c r="E169" s="136" t="s">
        <v>1</v>
      </c>
      <c r="F169" s="137" t="s">
        <v>198</v>
      </c>
      <c r="H169" s="138">
        <v>75</v>
      </c>
      <c r="I169" s="139"/>
      <c r="L169" s="135"/>
      <c r="M169" s="140"/>
      <c r="U169" s="141"/>
      <c r="AT169" s="136" t="s">
        <v>127</v>
      </c>
      <c r="AU169" s="136" t="s">
        <v>80</v>
      </c>
      <c r="AV169" s="11" t="s">
        <v>82</v>
      </c>
      <c r="AW169" s="11" t="s">
        <v>29</v>
      </c>
      <c r="AX169" s="11" t="s">
        <v>80</v>
      </c>
      <c r="AY169" s="136" t="s">
        <v>113</v>
      </c>
    </row>
    <row r="170" spans="2:65" s="1" customFormat="1" ht="37.9" customHeight="1">
      <c r="B170" s="29"/>
      <c r="C170" s="118" t="s">
        <v>204</v>
      </c>
      <c r="D170" s="118" t="s">
        <v>114</v>
      </c>
      <c r="E170" s="119" t="s">
        <v>205</v>
      </c>
      <c r="F170" s="120" t="s">
        <v>206</v>
      </c>
      <c r="G170" s="121" t="s">
        <v>123</v>
      </c>
      <c r="H170" s="122">
        <v>75</v>
      </c>
      <c r="I170" s="123"/>
      <c r="J170" s="124">
        <f>ROUND(I170*H170,2)</f>
        <v>0</v>
      </c>
      <c r="K170" s="120" t="s">
        <v>124</v>
      </c>
      <c r="L170" s="29"/>
      <c r="M170" s="125" t="s">
        <v>1</v>
      </c>
      <c r="N170" s="126" t="s">
        <v>37</v>
      </c>
      <c r="P170" s="127">
        <f>O170*H170</f>
        <v>0</v>
      </c>
      <c r="Q170" s="127">
        <v>0</v>
      </c>
      <c r="R170" s="127">
        <f>Q170*H170</f>
        <v>0</v>
      </c>
      <c r="S170" s="127">
        <v>0</v>
      </c>
      <c r="T170" s="127">
        <f>S170*H170</f>
        <v>0</v>
      </c>
      <c r="U170" s="128" t="s">
        <v>1</v>
      </c>
      <c r="AR170" s="129" t="s">
        <v>118</v>
      </c>
      <c r="AT170" s="129" t="s">
        <v>114</v>
      </c>
      <c r="AU170" s="129" t="s">
        <v>80</v>
      </c>
      <c r="AY170" s="14" t="s">
        <v>113</v>
      </c>
      <c r="BE170" s="130">
        <f>IF(N170="základní",J170,0)</f>
        <v>0</v>
      </c>
      <c r="BF170" s="130">
        <f>IF(N170="snížená",J170,0)</f>
        <v>0</v>
      </c>
      <c r="BG170" s="130">
        <f>IF(N170="zákl. přenesená",J170,0)</f>
        <v>0</v>
      </c>
      <c r="BH170" s="130">
        <f>IF(N170="sníž. přenesená",J170,0)</f>
        <v>0</v>
      </c>
      <c r="BI170" s="130">
        <f>IF(N170="nulová",J170,0)</f>
        <v>0</v>
      </c>
      <c r="BJ170" s="14" t="s">
        <v>80</v>
      </c>
      <c r="BK170" s="130">
        <f>ROUND(I170*H170,2)</f>
        <v>0</v>
      </c>
      <c r="BL170" s="14" t="s">
        <v>118</v>
      </c>
      <c r="BM170" s="129" t="s">
        <v>207</v>
      </c>
    </row>
    <row r="171" spans="2:65" s="1" customFormat="1" ht="29.25">
      <c r="B171" s="29"/>
      <c r="D171" s="131" t="s">
        <v>119</v>
      </c>
      <c r="F171" s="132" t="s">
        <v>208</v>
      </c>
      <c r="I171" s="133"/>
      <c r="L171" s="29"/>
      <c r="M171" s="134"/>
      <c r="U171" s="53"/>
      <c r="AT171" s="14" t="s">
        <v>119</v>
      </c>
      <c r="AU171" s="14" t="s">
        <v>80</v>
      </c>
    </row>
    <row r="172" spans="2:65" s="11" customFormat="1" ht="11.25">
      <c r="B172" s="135"/>
      <c r="D172" s="131" t="s">
        <v>127</v>
      </c>
      <c r="E172" s="136" t="s">
        <v>1</v>
      </c>
      <c r="F172" s="137" t="s">
        <v>198</v>
      </c>
      <c r="H172" s="138">
        <v>75</v>
      </c>
      <c r="I172" s="139"/>
      <c r="L172" s="135"/>
      <c r="M172" s="140"/>
      <c r="U172" s="141"/>
      <c r="AT172" s="136" t="s">
        <v>127</v>
      </c>
      <c r="AU172" s="136" t="s">
        <v>80</v>
      </c>
      <c r="AV172" s="11" t="s">
        <v>82</v>
      </c>
      <c r="AW172" s="11" t="s">
        <v>29</v>
      </c>
      <c r="AX172" s="11" t="s">
        <v>80</v>
      </c>
      <c r="AY172" s="136" t="s">
        <v>113</v>
      </c>
    </row>
    <row r="173" spans="2:65" s="1" customFormat="1" ht="24.2" customHeight="1">
      <c r="B173" s="29"/>
      <c r="C173" s="118" t="s">
        <v>209</v>
      </c>
      <c r="D173" s="118" t="s">
        <v>114</v>
      </c>
      <c r="E173" s="119" t="s">
        <v>210</v>
      </c>
      <c r="F173" s="120" t="s">
        <v>211</v>
      </c>
      <c r="G173" s="121" t="s">
        <v>189</v>
      </c>
      <c r="H173" s="122">
        <v>370</v>
      </c>
      <c r="I173" s="123"/>
      <c r="J173" s="124">
        <f>ROUND(I173*H173,2)</f>
        <v>0</v>
      </c>
      <c r="K173" s="120" t="s">
        <v>124</v>
      </c>
      <c r="L173" s="29"/>
      <c r="M173" s="125" t="s">
        <v>1</v>
      </c>
      <c r="N173" s="126" t="s">
        <v>37</v>
      </c>
      <c r="P173" s="127">
        <f>O173*H173</f>
        <v>0</v>
      </c>
      <c r="Q173" s="127">
        <v>0</v>
      </c>
      <c r="R173" s="127">
        <f>Q173*H173</f>
        <v>0</v>
      </c>
      <c r="S173" s="127">
        <v>0.37</v>
      </c>
      <c r="T173" s="127">
        <f>S173*H173</f>
        <v>136.9</v>
      </c>
      <c r="U173" s="128" t="s">
        <v>1</v>
      </c>
      <c r="AR173" s="129" t="s">
        <v>118</v>
      </c>
      <c r="AT173" s="129" t="s">
        <v>114</v>
      </c>
      <c r="AU173" s="129" t="s">
        <v>80</v>
      </c>
      <c r="AY173" s="14" t="s">
        <v>113</v>
      </c>
      <c r="BE173" s="130">
        <f>IF(N173="základní",J173,0)</f>
        <v>0</v>
      </c>
      <c r="BF173" s="130">
        <f>IF(N173="snížená",J173,0)</f>
        <v>0</v>
      </c>
      <c r="BG173" s="130">
        <f>IF(N173="zákl. přenesená",J173,0)</f>
        <v>0</v>
      </c>
      <c r="BH173" s="130">
        <f>IF(N173="sníž. přenesená",J173,0)</f>
        <v>0</v>
      </c>
      <c r="BI173" s="130">
        <f>IF(N173="nulová",J173,0)</f>
        <v>0</v>
      </c>
      <c r="BJ173" s="14" t="s">
        <v>80</v>
      </c>
      <c r="BK173" s="130">
        <f>ROUND(I173*H173,2)</f>
        <v>0</v>
      </c>
      <c r="BL173" s="14" t="s">
        <v>118</v>
      </c>
      <c r="BM173" s="129" t="s">
        <v>212</v>
      </c>
    </row>
    <row r="174" spans="2:65" s="1" customFormat="1" ht="39">
      <c r="B174" s="29"/>
      <c r="D174" s="131" t="s">
        <v>119</v>
      </c>
      <c r="F174" s="132" t="s">
        <v>213</v>
      </c>
      <c r="I174" s="133"/>
      <c r="L174" s="29"/>
      <c r="M174" s="134"/>
      <c r="U174" s="53"/>
      <c r="AT174" s="14" t="s">
        <v>119</v>
      </c>
      <c r="AU174" s="14" t="s">
        <v>80</v>
      </c>
    </row>
    <row r="175" spans="2:65" s="1" customFormat="1" ht="24.2" customHeight="1">
      <c r="B175" s="29"/>
      <c r="C175" s="118" t="s">
        <v>214</v>
      </c>
      <c r="D175" s="118" t="s">
        <v>114</v>
      </c>
      <c r="E175" s="119" t="s">
        <v>215</v>
      </c>
      <c r="F175" s="120" t="s">
        <v>216</v>
      </c>
      <c r="G175" s="121" t="s">
        <v>141</v>
      </c>
      <c r="H175" s="122">
        <v>386</v>
      </c>
      <c r="I175" s="123"/>
      <c r="J175" s="124">
        <f>ROUND(I175*H175,2)</f>
        <v>0</v>
      </c>
      <c r="K175" s="120" t="s">
        <v>124</v>
      </c>
      <c r="L175" s="29"/>
      <c r="M175" s="125" t="s">
        <v>1</v>
      </c>
      <c r="N175" s="126" t="s">
        <v>37</v>
      </c>
      <c r="P175" s="127">
        <f>O175*H175</f>
        <v>0</v>
      </c>
      <c r="Q175" s="127">
        <v>0</v>
      </c>
      <c r="R175" s="127">
        <f>Q175*H175</f>
        <v>0</v>
      </c>
      <c r="S175" s="127">
        <v>1</v>
      </c>
      <c r="T175" s="127">
        <f>S175*H175</f>
        <v>386</v>
      </c>
      <c r="U175" s="128" t="s">
        <v>1</v>
      </c>
      <c r="AR175" s="129" t="s">
        <v>118</v>
      </c>
      <c r="AT175" s="129" t="s">
        <v>114</v>
      </c>
      <c r="AU175" s="129" t="s">
        <v>80</v>
      </c>
      <c r="AY175" s="14" t="s">
        <v>113</v>
      </c>
      <c r="BE175" s="130">
        <f>IF(N175="základní",J175,0)</f>
        <v>0</v>
      </c>
      <c r="BF175" s="130">
        <f>IF(N175="snížená",J175,0)</f>
        <v>0</v>
      </c>
      <c r="BG175" s="130">
        <f>IF(N175="zákl. přenesená",J175,0)</f>
        <v>0</v>
      </c>
      <c r="BH175" s="130">
        <f>IF(N175="sníž. přenesená",J175,0)</f>
        <v>0</v>
      </c>
      <c r="BI175" s="130">
        <f>IF(N175="nulová",J175,0)</f>
        <v>0</v>
      </c>
      <c r="BJ175" s="14" t="s">
        <v>80</v>
      </c>
      <c r="BK175" s="130">
        <f>ROUND(I175*H175,2)</f>
        <v>0</v>
      </c>
      <c r="BL175" s="14" t="s">
        <v>118</v>
      </c>
      <c r="BM175" s="129" t="s">
        <v>217</v>
      </c>
    </row>
    <row r="176" spans="2:65" s="1" customFormat="1" ht="19.5">
      <c r="B176" s="29"/>
      <c r="D176" s="131" t="s">
        <v>119</v>
      </c>
      <c r="F176" s="132" t="s">
        <v>218</v>
      </c>
      <c r="I176" s="133"/>
      <c r="L176" s="29"/>
      <c r="M176" s="134"/>
      <c r="U176" s="53"/>
      <c r="AT176" s="14" t="s">
        <v>119</v>
      </c>
      <c r="AU176" s="14" t="s">
        <v>80</v>
      </c>
    </row>
    <row r="177" spans="2:65" s="1" customFormat="1" ht="24.2" customHeight="1">
      <c r="B177" s="29"/>
      <c r="C177" s="118" t="s">
        <v>219</v>
      </c>
      <c r="D177" s="118" t="s">
        <v>114</v>
      </c>
      <c r="E177" s="119" t="s">
        <v>220</v>
      </c>
      <c r="F177" s="120" t="s">
        <v>221</v>
      </c>
      <c r="G177" s="121" t="s">
        <v>141</v>
      </c>
      <c r="H177" s="122">
        <v>386</v>
      </c>
      <c r="I177" s="123"/>
      <c r="J177" s="124">
        <f>ROUND(I177*H177,2)</f>
        <v>0</v>
      </c>
      <c r="K177" s="120" t="s">
        <v>124</v>
      </c>
      <c r="L177" s="29"/>
      <c r="M177" s="125" t="s">
        <v>1</v>
      </c>
      <c r="N177" s="126" t="s">
        <v>37</v>
      </c>
      <c r="P177" s="127">
        <f>O177*H177</f>
        <v>0</v>
      </c>
      <c r="Q177" s="127">
        <v>0</v>
      </c>
      <c r="R177" s="127">
        <f>Q177*H177</f>
        <v>0</v>
      </c>
      <c r="S177" s="127">
        <v>0</v>
      </c>
      <c r="T177" s="127">
        <f>S177*H177</f>
        <v>0</v>
      </c>
      <c r="U177" s="128" t="s">
        <v>1</v>
      </c>
      <c r="AR177" s="129" t="s">
        <v>118</v>
      </c>
      <c r="AT177" s="129" t="s">
        <v>114</v>
      </c>
      <c r="AU177" s="129" t="s">
        <v>80</v>
      </c>
      <c r="AY177" s="14" t="s">
        <v>113</v>
      </c>
      <c r="BE177" s="130">
        <f>IF(N177="základní",J177,0)</f>
        <v>0</v>
      </c>
      <c r="BF177" s="130">
        <f>IF(N177="snížená",J177,0)</f>
        <v>0</v>
      </c>
      <c r="BG177" s="130">
        <f>IF(N177="zákl. přenesená",J177,0)</f>
        <v>0</v>
      </c>
      <c r="BH177" s="130">
        <f>IF(N177="sníž. přenesená",J177,0)</f>
        <v>0</v>
      </c>
      <c r="BI177" s="130">
        <f>IF(N177="nulová",J177,0)</f>
        <v>0</v>
      </c>
      <c r="BJ177" s="14" t="s">
        <v>80</v>
      </c>
      <c r="BK177" s="130">
        <f>ROUND(I177*H177,2)</f>
        <v>0</v>
      </c>
      <c r="BL177" s="14" t="s">
        <v>118</v>
      </c>
      <c r="BM177" s="129" t="s">
        <v>222</v>
      </c>
    </row>
    <row r="178" spans="2:65" s="1" customFormat="1" ht="19.5">
      <c r="B178" s="29"/>
      <c r="D178" s="131" t="s">
        <v>119</v>
      </c>
      <c r="F178" s="132" t="s">
        <v>223</v>
      </c>
      <c r="I178" s="133"/>
      <c r="L178" s="29"/>
      <c r="M178" s="134"/>
      <c r="U178" s="53"/>
      <c r="AT178" s="14" t="s">
        <v>119</v>
      </c>
      <c r="AU178" s="14" t="s">
        <v>80</v>
      </c>
    </row>
    <row r="179" spans="2:65" s="10" customFormat="1" ht="25.9" customHeight="1">
      <c r="B179" s="108"/>
      <c r="D179" s="109" t="s">
        <v>71</v>
      </c>
      <c r="E179" s="110" t="s">
        <v>224</v>
      </c>
      <c r="F179" s="110" t="s">
        <v>225</v>
      </c>
      <c r="I179" s="111"/>
      <c r="J179" s="112">
        <f>BK179</f>
        <v>0</v>
      </c>
      <c r="L179" s="108"/>
      <c r="M179" s="113"/>
      <c r="P179" s="114">
        <v>0</v>
      </c>
      <c r="R179" s="114">
        <v>0</v>
      </c>
      <c r="T179" s="114">
        <v>0</v>
      </c>
      <c r="U179" s="115"/>
      <c r="AR179" s="109" t="s">
        <v>80</v>
      </c>
      <c r="AT179" s="116" t="s">
        <v>71</v>
      </c>
      <c r="AU179" s="116" t="s">
        <v>72</v>
      </c>
      <c r="AY179" s="109" t="s">
        <v>113</v>
      </c>
      <c r="BK179" s="117">
        <v>0</v>
      </c>
    </row>
    <row r="180" spans="2:65" s="10" customFormat="1" ht="25.9" customHeight="1">
      <c r="B180" s="108"/>
      <c r="D180" s="109" t="s">
        <v>71</v>
      </c>
      <c r="E180" s="110" t="s">
        <v>226</v>
      </c>
      <c r="F180" s="110" t="s">
        <v>227</v>
      </c>
      <c r="I180" s="111"/>
      <c r="J180" s="112">
        <f>BK180</f>
        <v>0</v>
      </c>
      <c r="L180" s="108"/>
      <c r="M180" s="113"/>
      <c r="P180" s="114">
        <f>SUM(P181:P184)</f>
        <v>0</v>
      </c>
      <c r="R180" s="114">
        <f>SUM(R181:R184)</f>
        <v>0</v>
      </c>
      <c r="T180" s="114">
        <f>SUM(T181:T184)</f>
        <v>0</v>
      </c>
      <c r="U180" s="115"/>
      <c r="AR180" s="109" t="s">
        <v>80</v>
      </c>
      <c r="AT180" s="116" t="s">
        <v>71</v>
      </c>
      <c r="AU180" s="116" t="s">
        <v>72</v>
      </c>
      <c r="AY180" s="109" t="s">
        <v>113</v>
      </c>
      <c r="BK180" s="117">
        <f>SUM(BK181:BK184)</f>
        <v>0</v>
      </c>
    </row>
    <row r="181" spans="2:65" s="1" customFormat="1" ht="24.2" customHeight="1">
      <c r="B181" s="29"/>
      <c r="C181" s="118" t="s">
        <v>133</v>
      </c>
      <c r="D181" s="118" t="s">
        <v>114</v>
      </c>
      <c r="E181" s="119" t="s">
        <v>228</v>
      </c>
      <c r="F181" s="120" t="s">
        <v>229</v>
      </c>
      <c r="G181" s="121" t="s">
        <v>230</v>
      </c>
      <c r="H181" s="122">
        <v>1</v>
      </c>
      <c r="I181" s="123"/>
      <c r="J181" s="124">
        <f>ROUND(I181*H181,2)</f>
        <v>0</v>
      </c>
      <c r="K181" s="120" t="s">
        <v>1</v>
      </c>
      <c r="L181" s="29"/>
      <c r="M181" s="125" t="s">
        <v>1</v>
      </c>
      <c r="N181" s="126" t="s">
        <v>37</v>
      </c>
      <c r="P181" s="127">
        <f>O181*H181</f>
        <v>0</v>
      </c>
      <c r="Q181" s="127">
        <v>0</v>
      </c>
      <c r="R181" s="127">
        <f>Q181*H181</f>
        <v>0</v>
      </c>
      <c r="S181" s="127">
        <v>0</v>
      </c>
      <c r="T181" s="127">
        <f>S181*H181</f>
        <v>0</v>
      </c>
      <c r="U181" s="128" t="s">
        <v>1</v>
      </c>
      <c r="AR181" s="129" t="s">
        <v>118</v>
      </c>
      <c r="AT181" s="129" t="s">
        <v>114</v>
      </c>
      <c r="AU181" s="129" t="s">
        <v>80</v>
      </c>
      <c r="AY181" s="14" t="s">
        <v>113</v>
      </c>
      <c r="BE181" s="130">
        <f>IF(N181="základní",J181,0)</f>
        <v>0</v>
      </c>
      <c r="BF181" s="130">
        <f>IF(N181="snížená",J181,0)</f>
        <v>0</v>
      </c>
      <c r="BG181" s="130">
        <f>IF(N181="zákl. přenesená",J181,0)</f>
        <v>0</v>
      </c>
      <c r="BH181" s="130">
        <f>IF(N181="sníž. přenesená",J181,0)</f>
        <v>0</v>
      </c>
      <c r="BI181" s="130">
        <f>IF(N181="nulová",J181,0)</f>
        <v>0</v>
      </c>
      <c r="BJ181" s="14" t="s">
        <v>80</v>
      </c>
      <c r="BK181" s="130">
        <f>ROUND(I181*H181,2)</f>
        <v>0</v>
      </c>
      <c r="BL181" s="14" t="s">
        <v>118</v>
      </c>
      <c r="BM181" s="129" t="s">
        <v>231</v>
      </c>
    </row>
    <row r="182" spans="2:65" s="1" customFormat="1" ht="11.25">
      <c r="B182" s="29"/>
      <c r="D182" s="131" t="s">
        <v>119</v>
      </c>
      <c r="F182" s="132" t="s">
        <v>229</v>
      </c>
      <c r="I182" s="133"/>
      <c r="L182" s="29"/>
      <c r="M182" s="134"/>
      <c r="U182" s="53"/>
      <c r="AT182" s="14" t="s">
        <v>119</v>
      </c>
      <c r="AU182" s="14" t="s">
        <v>80</v>
      </c>
    </row>
    <row r="183" spans="2:65" s="1" customFormat="1" ht="24.2" customHeight="1">
      <c r="B183" s="29"/>
      <c r="C183" s="118" t="s">
        <v>232</v>
      </c>
      <c r="D183" s="118" t="s">
        <v>114</v>
      </c>
      <c r="E183" s="119" t="s">
        <v>233</v>
      </c>
      <c r="F183" s="120" t="s">
        <v>234</v>
      </c>
      <c r="G183" s="121" t="s">
        <v>230</v>
      </c>
      <c r="H183" s="122">
        <v>1</v>
      </c>
      <c r="I183" s="123"/>
      <c r="J183" s="124">
        <f>ROUND(I183*H183,2)</f>
        <v>0</v>
      </c>
      <c r="K183" s="120" t="s">
        <v>1</v>
      </c>
      <c r="L183" s="29"/>
      <c r="M183" s="125" t="s">
        <v>1</v>
      </c>
      <c r="N183" s="126" t="s">
        <v>37</v>
      </c>
      <c r="P183" s="127">
        <f>O183*H183</f>
        <v>0</v>
      </c>
      <c r="Q183" s="127">
        <v>0</v>
      </c>
      <c r="R183" s="127">
        <f>Q183*H183</f>
        <v>0</v>
      </c>
      <c r="S183" s="127">
        <v>0</v>
      </c>
      <c r="T183" s="127">
        <f>S183*H183</f>
        <v>0</v>
      </c>
      <c r="U183" s="128" t="s">
        <v>1</v>
      </c>
      <c r="AR183" s="129" t="s">
        <v>118</v>
      </c>
      <c r="AT183" s="129" t="s">
        <v>114</v>
      </c>
      <c r="AU183" s="129" t="s">
        <v>80</v>
      </c>
      <c r="AY183" s="14" t="s">
        <v>113</v>
      </c>
      <c r="BE183" s="130">
        <f>IF(N183="základní",J183,0)</f>
        <v>0</v>
      </c>
      <c r="BF183" s="130">
        <f>IF(N183="snížená",J183,0)</f>
        <v>0</v>
      </c>
      <c r="BG183" s="130">
        <f>IF(N183="zákl. přenesená",J183,0)</f>
        <v>0</v>
      </c>
      <c r="BH183" s="130">
        <f>IF(N183="sníž. přenesená",J183,0)</f>
        <v>0</v>
      </c>
      <c r="BI183" s="130">
        <f>IF(N183="nulová",J183,0)</f>
        <v>0</v>
      </c>
      <c r="BJ183" s="14" t="s">
        <v>80</v>
      </c>
      <c r="BK183" s="130">
        <f>ROUND(I183*H183,2)</f>
        <v>0</v>
      </c>
      <c r="BL183" s="14" t="s">
        <v>118</v>
      </c>
      <c r="BM183" s="129" t="s">
        <v>235</v>
      </c>
    </row>
    <row r="184" spans="2:65" s="1" customFormat="1" ht="11.25">
      <c r="B184" s="29"/>
      <c r="D184" s="131" t="s">
        <v>119</v>
      </c>
      <c r="F184" s="132" t="s">
        <v>234</v>
      </c>
      <c r="I184" s="133"/>
      <c r="L184" s="29"/>
      <c r="M184" s="149"/>
      <c r="N184" s="150"/>
      <c r="O184" s="150"/>
      <c r="P184" s="150"/>
      <c r="Q184" s="150"/>
      <c r="R184" s="150"/>
      <c r="S184" s="150"/>
      <c r="T184" s="150"/>
      <c r="U184" s="151"/>
      <c r="AT184" s="14" t="s">
        <v>119</v>
      </c>
      <c r="AU184" s="14" t="s">
        <v>80</v>
      </c>
    </row>
    <row r="185" spans="2:65" s="1" customFormat="1" ht="6.95" customHeight="1">
      <c r="B185" s="41"/>
      <c r="C185" s="42"/>
      <c r="D185" s="42"/>
      <c r="E185" s="42"/>
      <c r="F185" s="42"/>
      <c r="G185" s="42"/>
      <c r="H185" s="42"/>
      <c r="I185" s="42"/>
      <c r="J185" s="42"/>
      <c r="K185" s="42"/>
      <c r="L185" s="29"/>
    </row>
  </sheetData>
  <sheetProtection algorithmName="SHA-512" hashValue="tkTJZNLeUKJq/mcDXkzxP91NC2kaaSoQUCJsJqoE0dv2oO2CHRNroOn2XXusKa4yyPf/pmDjtbTRg+4TVhghgA==" saltValue="EwXU0SDvwF3dPlmdOM2wFYAttoGJRoC03krynKQZINmL5LGRluyrEwf38UMTb0aDw7NkIVZptJCQuh8h3vvP+Q==" spinCount="100000" sheet="1" objects="1" scenarios="1" formatColumns="0" formatRows="0" autoFilter="0"/>
  <autoFilter ref="C122:K184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b919a1-0016-4cf8-b2db-c5da4290af28">
      <Terms xmlns="http://schemas.microsoft.com/office/infopath/2007/PartnerControls"/>
    </lcf76f155ced4ddcb4097134ff3c332f>
    <TaxCatchAll xmlns="5ebaa606-719d-4c0c-98be-98a8920d6ff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9B73BC4918BA47A8A0DC071B106F56" ma:contentTypeVersion="13" ma:contentTypeDescription="Vytvoří nový dokument" ma:contentTypeScope="" ma:versionID="df00fafc391a1ed03cbc5aac365ed4cf">
  <xsd:schema xmlns:xsd="http://www.w3.org/2001/XMLSchema" xmlns:xs="http://www.w3.org/2001/XMLSchema" xmlns:p="http://schemas.microsoft.com/office/2006/metadata/properties" xmlns:ns2="7cb919a1-0016-4cf8-b2db-c5da4290af28" xmlns:ns3="5ebaa606-719d-4c0c-98be-98a8920d6ffc" targetNamespace="http://schemas.microsoft.com/office/2006/metadata/properties" ma:root="true" ma:fieldsID="0e8d7e2d5d8a47399ba66128f03fcd92" ns2:_="" ns3:_="">
    <xsd:import namespace="7cb919a1-0016-4cf8-b2db-c5da4290af28"/>
    <xsd:import namespace="5ebaa606-719d-4c0c-98be-98a8920d6f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919a1-0016-4cf8-b2db-c5da4290af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ab74216-400b-4328-a671-c7541daeb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aa606-719d-4c0c-98be-98a8920d6ff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89afdfe-8b7c-4515-b9fe-fa9a5fe0d33d}" ma:internalName="TaxCatchAll" ma:showField="CatchAllData" ma:web="5ebaa606-719d-4c0c-98be-98a8920d6f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480A64-D5C5-46C4-BE51-37166F838F5C}">
  <ds:schemaRefs>
    <ds:schemaRef ds:uri="http://schemas.microsoft.com/office/2006/metadata/properties"/>
    <ds:schemaRef ds:uri="http://schemas.microsoft.com/office/infopath/2007/PartnerControls"/>
    <ds:schemaRef ds:uri="7cb919a1-0016-4cf8-b2db-c5da4290af28"/>
    <ds:schemaRef ds:uri="5ebaa606-719d-4c0c-98be-98a8920d6ffc"/>
  </ds:schemaRefs>
</ds:datastoreItem>
</file>

<file path=customXml/itemProps2.xml><?xml version="1.0" encoding="utf-8"?>
<ds:datastoreItem xmlns:ds="http://schemas.openxmlformats.org/officeDocument/2006/customXml" ds:itemID="{DF27B5FE-AC21-4CC3-A52B-188FFD3707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127FB5-09AD-430F-9A85-642925926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b919a1-0016-4cf8-b2db-c5da4290af28"/>
    <ds:schemaRef ds:uri="5ebaa606-719d-4c0c-98be-98a8920d6f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Objekt3 - 01 2016901-24 Pol</vt:lpstr>
      <vt:lpstr>'Objekt3 - 01 2016901-24 Pol'!Názvy_tisku</vt:lpstr>
      <vt:lpstr>'Rekapitulace stavby'!Názvy_tisku</vt:lpstr>
      <vt:lpstr>'Objekt3 - 01 2016901-24 Pol'!Oblast_tisku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NB102025\HP</dc:creator>
  <cp:lastModifiedBy>Jandová Kateřina</cp:lastModifiedBy>
  <dcterms:created xsi:type="dcterms:W3CDTF">2026-04-23T19:05:28Z</dcterms:created>
  <dcterms:modified xsi:type="dcterms:W3CDTF">2026-04-29T13:17:43Z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0x0101005A9B73BC4918BA47A8A0DC071B106F56</vt:lpwstr>
  </property>
</Properties>
</file>